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85" windowHeight="4920" activeTab="1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<sst xmlns="http://schemas.openxmlformats.org/spreadsheetml/2006/main" count="343" uniqueCount="104">
  <si>
    <t>Aparelhos do CIn:</t>
  </si>
  <si>
    <t>3,5 TR</t>
  </si>
  <si>
    <t>5 TR</t>
  </si>
  <si>
    <t>Quantidade</t>
  </si>
  <si>
    <t>Potência Total:</t>
  </si>
  <si>
    <t>Total:</t>
  </si>
  <si>
    <t xml:space="preserve">89 TR </t>
  </si>
  <si>
    <t>Condicionador</t>
  </si>
  <si>
    <t>Classe</t>
  </si>
  <si>
    <t>Self Contained</t>
  </si>
  <si>
    <t>Fabricante</t>
  </si>
  <si>
    <t>Split</t>
  </si>
  <si>
    <t>Carrier</t>
  </si>
  <si>
    <t>12000 btu\h</t>
  </si>
  <si>
    <t>18000 btu\h</t>
  </si>
  <si>
    <t>36000 btu\h</t>
  </si>
  <si>
    <t>Preço Unitário</t>
  </si>
  <si>
    <t>15 TR</t>
  </si>
  <si>
    <t xml:space="preserve">Split </t>
  </si>
  <si>
    <t>Quantidade Total</t>
  </si>
  <si>
    <t>TOTAL</t>
  </si>
  <si>
    <t>para ambientes menores</t>
  </si>
  <si>
    <t>para ambientes menores ainda e distantes de centrais maiores</t>
  </si>
  <si>
    <t>dei um desconto de 10% no preço, referente à compra em grande quantidade e após negociação.</t>
  </si>
  <si>
    <t>Item</t>
  </si>
  <si>
    <t>Qtd</t>
  </si>
  <si>
    <t>Valor Total (R$)</t>
  </si>
  <si>
    <t>Valor Unitário (R$)</t>
  </si>
  <si>
    <t>Ar Condic. 15 TR Self Contained</t>
  </si>
  <si>
    <t>Sensor de Temperatura</t>
  </si>
  <si>
    <t>Placas A/D</t>
  </si>
  <si>
    <t>Sensor de Umidade/qual. Ar</t>
  </si>
  <si>
    <t>Ar Condic. 18000btu\h Split</t>
  </si>
  <si>
    <t>Ar Condic. 36000btu\h Split</t>
  </si>
  <si>
    <t>Placas D/A</t>
  </si>
  <si>
    <t>Lâmpadas de Graduação</t>
  </si>
  <si>
    <t>Salário Programadores</t>
  </si>
  <si>
    <t>Limpeza</t>
  </si>
  <si>
    <t xml:space="preserve">Água </t>
  </si>
  <si>
    <t>Energia</t>
  </si>
  <si>
    <t>Telefone</t>
  </si>
  <si>
    <t>x</t>
  </si>
  <si>
    <t>Total</t>
  </si>
  <si>
    <t>Mês</t>
  </si>
  <si>
    <t>Valor Total</t>
  </si>
  <si>
    <t>Mês 2</t>
  </si>
  <si>
    <t>Mês 1</t>
  </si>
  <si>
    <t>Mês 3</t>
  </si>
  <si>
    <t>Mês 4</t>
  </si>
  <si>
    <t>Mês 5</t>
  </si>
  <si>
    <t>Instalação de Cabos/Lâmpadas</t>
  </si>
  <si>
    <t>Manutenção de Computador</t>
  </si>
  <si>
    <t>Valor</t>
  </si>
  <si>
    <t>Período</t>
  </si>
  <si>
    <t>Valor (R$)</t>
  </si>
  <si>
    <t>1º Ano</t>
  </si>
  <si>
    <t>2º Ano</t>
  </si>
  <si>
    <t>3º Ano</t>
  </si>
  <si>
    <t>4º Ano</t>
  </si>
  <si>
    <t>5º Ano</t>
  </si>
  <si>
    <t>6º Ano</t>
  </si>
  <si>
    <t>7º Ano</t>
  </si>
  <si>
    <t>jan</t>
  </si>
  <si>
    <t>fev</t>
  </si>
  <si>
    <t>mar</t>
  </si>
  <si>
    <t>abr</t>
  </si>
  <si>
    <t>mai</t>
  </si>
  <si>
    <t>jun</t>
  </si>
  <si>
    <t>jul</t>
  </si>
  <si>
    <t>ago</t>
  </si>
  <si>
    <t>Situação</t>
  </si>
  <si>
    <t>Economia Mensal de Energia</t>
  </si>
  <si>
    <t>Redução Depreciação Micros</t>
  </si>
  <si>
    <t>Ganhos</t>
  </si>
  <si>
    <t>Incremento de Receitas para 1 mês (R$)</t>
  </si>
  <si>
    <t>Análise de Retorno do Investimento - Valores em Reais (R$)</t>
  </si>
  <si>
    <t xml:space="preserve"> </t>
  </si>
  <si>
    <t>Ano 1</t>
  </si>
  <si>
    <t>Ano 2</t>
  </si>
  <si>
    <t>Ano 3</t>
  </si>
  <si>
    <t>Ano 4</t>
  </si>
  <si>
    <t>Ano 5</t>
  </si>
  <si>
    <t>Ano 6</t>
  </si>
  <si>
    <t>Custos de Desenvolvimento</t>
  </si>
  <si>
    <t>Custos de Operação e Manutenção</t>
  </si>
  <si>
    <t>Custos Corrigidos</t>
  </si>
  <si>
    <t>Custos Acumulados</t>
  </si>
  <si>
    <t>Benefícios do sistema</t>
  </si>
  <si>
    <t>Benefícios Corrigidos</t>
  </si>
  <si>
    <t>Benefícios Acumulados</t>
  </si>
  <si>
    <t>Resultado Acumulado</t>
  </si>
  <si>
    <t>Fator de Desconto (6,147%)</t>
  </si>
  <si>
    <t>ROI</t>
  </si>
  <si>
    <t>Payback do Sistema</t>
  </si>
  <si>
    <t>Mês 6</t>
  </si>
  <si>
    <t>Mês 7</t>
  </si>
  <si>
    <t>Mês 8</t>
  </si>
  <si>
    <t xml:space="preserve">Total </t>
  </si>
  <si>
    <t>Ano 0</t>
  </si>
  <si>
    <t>Salário Programadores Hardware</t>
  </si>
  <si>
    <t>Salário Programadores Software</t>
  </si>
  <si>
    <t>3,81 anos</t>
  </si>
  <si>
    <t>2,92 anos</t>
  </si>
  <si>
    <t>2,455 Anos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</si>
</sst>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.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.0%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R$ &quot;#,##0.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17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9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0" fontId="1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10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Gastos Energéticos 2002 (R$)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Gastos Energéticos (R$)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Plan1!$W$4:$W$11</c:f>
              <c:strCache/>
            </c:strRef>
          </c:cat>
          <c:val>
            <c:numRef>
              <c:f>Plan1!$X$4:$X$11</c:f>
              <c:numCache/>
            </c:numRef>
          </c:val>
        </c:ser>
        <c:axId val="61255422"/>
        <c:axId val="14427887"/>
      </c:barChart>
      <c:catAx>
        <c:axId val="6125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27887"/>
        <c:crosses val="autoZero"/>
        <c:auto val="0"/>
        <c:lblOffset val="100"/>
        <c:noMultiLvlLbl val="0"/>
      </c:catAx>
      <c:val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5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Plan1!$AK$17:$AQ$17</c:f>
              <c:numCache/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Gastos Energéticos 2002 (R$)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Gastos Energéticos (R$)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Plan1!$W$4:$W$11</c:f>
              <c:strCache>
                <c:ptCount val="8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</c:strCache>
            </c:strRef>
          </c:cat>
          <c:val>
            <c:numRef>
              <c:f>Plan1!$X$4:$X$11</c:f>
              <c:numCache>
                <c:ptCount val="8"/>
                <c:pt idx="0">
                  <c:v>14482.71</c:v>
                </c:pt>
                <c:pt idx="1">
                  <c:v>15371.55</c:v>
                </c:pt>
                <c:pt idx="2">
                  <c:v>16069.36</c:v>
                </c:pt>
                <c:pt idx="3">
                  <c:v>19622.91</c:v>
                </c:pt>
                <c:pt idx="4">
                  <c:v>20682.42</c:v>
                </c:pt>
                <c:pt idx="5">
                  <c:v>17207.79</c:v>
                </c:pt>
                <c:pt idx="6">
                  <c:v>18520.68</c:v>
                </c:pt>
                <c:pt idx="7">
                  <c:v>18284.94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0"/>
        <c:lblOffset val="100"/>
        <c:noMultiLvlLbl val="0"/>
      </c:catAx>
      <c:val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4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Plan2!$AK$17:$AQ$17</c:f>
              <c:numCache/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Gastos Energéticos 2002 (R$)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Gastos Energéticos (R$)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Plan1!$W$4:$W$11</c:f>
              <c:strCache>
                <c:ptCount val="8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</c:strCache>
            </c:strRef>
          </c:cat>
          <c:val>
            <c:numRef>
              <c:f>Plan1!$X$4:$X$11</c:f>
              <c:numCache>
                <c:ptCount val="8"/>
                <c:pt idx="0">
                  <c:v>14482.71</c:v>
                </c:pt>
                <c:pt idx="1">
                  <c:v>15371.55</c:v>
                </c:pt>
                <c:pt idx="2">
                  <c:v>16069.36</c:v>
                </c:pt>
                <c:pt idx="3">
                  <c:v>19622.91</c:v>
                </c:pt>
                <c:pt idx="4">
                  <c:v>20682.42</c:v>
                </c:pt>
                <c:pt idx="5">
                  <c:v>17207.79</c:v>
                </c:pt>
                <c:pt idx="6">
                  <c:v>18520.68</c:v>
                </c:pt>
                <c:pt idx="7">
                  <c:v>18284.94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auto val="0"/>
        <c:lblOffset val="100"/>
        <c:noMultiLvlLbl val="0"/>
      </c:catAx>
      <c:val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94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Plan3!$AK$17:$AQ$17</c:f>
              <c:numCache/>
            </c:numRef>
          </c:val>
        </c:ser>
        <c:axId val="3173200"/>
        <c:axId val="28558801"/>
      </c:bar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123825</xdr:rowOff>
    </xdr:from>
    <xdr:to>
      <xdr:col>26</xdr:col>
      <xdr:colOff>342900</xdr:colOff>
      <xdr:row>24</xdr:row>
      <xdr:rowOff>38100</xdr:rowOff>
    </xdr:to>
    <xdr:graphicFrame>
      <xdr:nvGraphicFramePr>
        <xdr:cNvPr id="1" name="Chart 7"/>
        <xdr:cNvGraphicFramePr/>
      </xdr:nvGraphicFramePr>
      <xdr:xfrm>
        <a:off x="18849975" y="123825"/>
        <a:ext cx="4010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1685925</xdr:colOff>
      <xdr:row>23</xdr:row>
      <xdr:rowOff>85725</xdr:rowOff>
    </xdr:from>
    <xdr:to>
      <xdr:col>42</xdr:col>
      <xdr:colOff>647700</xdr:colOff>
      <xdr:row>41</xdr:row>
      <xdr:rowOff>28575</xdr:rowOff>
    </xdr:to>
    <xdr:graphicFrame>
      <xdr:nvGraphicFramePr>
        <xdr:cNvPr id="2" name="Chart 174"/>
        <xdr:cNvGraphicFramePr/>
      </xdr:nvGraphicFramePr>
      <xdr:xfrm>
        <a:off x="31003875" y="40290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123825</xdr:rowOff>
    </xdr:from>
    <xdr:to>
      <xdr:col>26</xdr:col>
      <xdr:colOff>342900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8849975" y="123825"/>
        <a:ext cx="4010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1762125</xdr:colOff>
      <xdr:row>21</xdr:row>
      <xdr:rowOff>133350</xdr:rowOff>
    </xdr:from>
    <xdr:to>
      <xdr:col>42</xdr:col>
      <xdr:colOff>581025</xdr:colOff>
      <xdr:row>39</xdr:row>
      <xdr:rowOff>76200</xdr:rowOff>
    </xdr:to>
    <xdr:graphicFrame>
      <xdr:nvGraphicFramePr>
        <xdr:cNvPr id="2" name="Chart 4"/>
        <xdr:cNvGraphicFramePr/>
      </xdr:nvGraphicFramePr>
      <xdr:xfrm>
        <a:off x="31080075" y="37719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123825</xdr:rowOff>
    </xdr:from>
    <xdr:to>
      <xdr:col>26</xdr:col>
      <xdr:colOff>342900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8973800" y="123825"/>
        <a:ext cx="4010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1581150</xdr:colOff>
      <xdr:row>22</xdr:row>
      <xdr:rowOff>133350</xdr:rowOff>
    </xdr:from>
    <xdr:to>
      <xdr:col>42</xdr:col>
      <xdr:colOff>447675</xdr:colOff>
      <xdr:row>40</xdr:row>
      <xdr:rowOff>76200</xdr:rowOff>
    </xdr:to>
    <xdr:graphicFrame>
      <xdr:nvGraphicFramePr>
        <xdr:cNvPr id="2" name="Chart 3"/>
        <xdr:cNvGraphicFramePr/>
      </xdr:nvGraphicFramePr>
      <xdr:xfrm>
        <a:off x="31022925" y="39147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L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F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G7">
      <selection activeCell="AJ24" sqref="AJ24"/>
    </sheetView>
  </sheetViews>
  <sheetFormatPr defaultColWidth="9.140625" defaultRowHeight="12.75"/>
  <cols>
    <col min="1" max="1" width="16.00390625" style="0" customWidth="1"/>
    <col min="2" max="2" width="11.8515625" style="0" customWidth="1"/>
    <col min="3" max="3" width="6.57421875" style="0" customWidth="1"/>
    <col min="4" max="4" width="14.28125" style="0" customWidth="1"/>
    <col min="5" max="5" width="27.57421875" style="0" customWidth="1"/>
    <col min="6" max="6" width="7.140625" style="0" customWidth="1"/>
    <col min="7" max="7" width="16.57421875" style="0" customWidth="1"/>
    <col min="8" max="8" width="14.421875" style="0" customWidth="1"/>
    <col min="9" max="9" width="12.421875" style="0" customWidth="1"/>
    <col min="10" max="10" width="17.7109375" style="0" customWidth="1"/>
    <col min="11" max="11" width="21.421875" style="0" customWidth="1"/>
    <col min="12" max="12" width="6.28125" style="0" customWidth="1"/>
    <col min="13" max="13" width="17.8515625" style="0" customWidth="1"/>
    <col min="14" max="14" width="24.00390625" style="0" customWidth="1"/>
    <col min="17" max="17" width="12.57421875" style="0" customWidth="1"/>
    <col min="20" max="20" width="13.57421875" style="0" customWidth="1"/>
    <col min="24" max="24" width="15.140625" style="0" customWidth="1"/>
    <col min="31" max="31" width="25.57421875" style="0" customWidth="1"/>
    <col min="32" max="32" width="10.28125" style="0" customWidth="1"/>
    <col min="33" max="33" width="11.28125" style="0" customWidth="1"/>
    <col min="36" max="36" width="29.140625" style="0" customWidth="1"/>
    <col min="37" max="37" width="9.8515625" style="0" customWidth="1"/>
    <col min="38" max="38" width="9.421875" style="0" customWidth="1"/>
    <col min="40" max="41" width="9.28125" style="0" customWidth="1"/>
    <col min="42" max="42" width="9.57421875" style="0" customWidth="1"/>
    <col min="43" max="43" width="10.421875" style="0" customWidth="1"/>
  </cols>
  <sheetData>
    <row r="1" spans="1:15" ht="12.75">
      <c r="A1" s="6"/>
      <c r="B1" s="6"/>
      <c r="N1" s="20" t="s">
        <v>24</v>
      </c>
      <c r="O1" s="20" t="s">
        <v>52</v>
      </c>
    </row>
    <row r="2" spans="1:15" ht="12.75">
      <c r="A2" s="20" t="s">
        <v>0</v>
      </c>
      <c r="B2" s="20" t="s">
        <v>3</v>
      </c>
      <c r="D2" s="6"/>
      <c r="E2" s="6"/>
      <c r="N2" s="3" t="s">
        <v>51</v>
      </c>
      <c r="O2" s="8">
        <v>50</v>
      </c>
    </row>
    <row r="3" spans="1:20" ht="12.75">
      <c r="A3" s="3" t="s">
        <v>13</v>
      </c>
      <c r="B3" s="3">
        <v>2</v>
      </c>
      <c r="D3" s="6"/>
      <c r="E3" s="6"/>
      <c r="S3" s="2" t="s">
        <v>53</v>
      </c>
      <c r="T3" s="2" t="s">
        <v>54</v>
      </c>
    </row>
    <row r="4" spans="1:43" ht="15">
      <c r="A4" s="3" t="s">
        <v>14</v>
      </c>
      <c r="B4" s="3">
        <v>3</v>
      </c>
      <c r="D4" s="6"/>
      <c r="E4" s="6"/>
      <c r="S4" s="30" t="s">
        <v>55</v>
      </c>
      <c r="T4" s="7">
        <v>116531.6</v>
      </c>
      <c r="W4" t="s">
        <v>62</v>
      </c>
      <c r="X4" s="31">
        <v>14482.71</v>
      </c>
      <c r="AJ4" s="55" t="s">
        <v>75</v>
      </c>
      <c r="AK4" s="55"/>
      <c r="AL4" s="55"/>
      <c r="AM4" s="55"/>
      <c r="AN4" s="55"/>
      <c r="AO4" s="55"/>
      <c r="AP4" s="55"/>
      <c r="AQ4" s="55"/>
    </row>
    <row r="5" spans="1:43" ht="15">
      <c r="A5" s="3" t="s">
        <v>1</v>
      </c>
      <c r="B5" s="3">
        <v>5</v>
      </c>
      <c r="D5" s="6"/>
      <c r="E5" s="2" t="s">
        <v>7</v>
      </c>
      <c r="F5" s="2" t="s">
        <v>8</v>
      </c>
      <c r="G5" s="9" t="s">
        <v>10</v>
      </c>
      <c r="H5" s="2" t="s">
        <v>16</v>
      </c>
      <c r="I5" s="12" t="s">
        <v>3</v>
      </c>
      <c r="J5" s="11" t="s">
        <v>19</v>
      </c>
      <c r="S5" s="30" t="s">
        <v>56</v>
      </c>
      <c r="T5" s="8">
        <v>6000</v>
      </c>
      <c r="W5" t="s">
        <v>63</v>
      </c>
      <c r="X5" s="31">
        <v>15371.55</v>
      </c>
      <c r="AE5" s="52" t="s">
        <v>74</v>
      </c>
      <c r="AF5" s="53"/>
      <c r="AG5" s="54"/>
      <c r="AJ5" s="39" t="s">
        <v>76</v>
      </c>
      <c r="AK5" s="40" t="s">
        <v>98</v>
      </c>
      <c r="AL5" s="40" t="s">
        <v>77</v>
      </c>
      <c r="AM5" s="40" t="s">
        <v>78</v>
      </c>
      <c r="AN5" s="40" t="s">
        <v>79</v>
      </c>
      <c r="AO5" s="40" t="s">
        <v>80</v>
      </c>
      <c r="AP5" s="40" t="s">
        <v>81</v>
      </c>
      <c r="AQ5" s="40" t="s">
        <v>82</v>
      </c>
    </row>
    <row r="6" spans="1:43" ht="15">
      <c r="A6" s="5" t="s">
        <v>2</v>
      </c>
      <c r="B6" s="5">
        <v>13</v>
      </c>
      <c r="D6" s="6"/>
      <c r="E6" s="4" t="s">
        <v>17</v>
      </c>
      <c r="F6" s="3" t="s">
        <v>9</v>
      </c>
      <c r="G6" s="10" t="s">
        <v>12</v>
      </c>
      <c r="H6" s="8">
        <f>PRODUCT(15104*0.9)</f>
        <v>13593.6</v>
      </c>
      <c r="I6" s="13">
        <v>5</v>
      </c>
      <c r="J6" s="7">
        <f>PRODUCT(H6:I6)</f>
        <v>67968</v>
      </c>
      <c r="S6" s="30" t="s">
        <v>57</v>
      </c>
      <c r="T6" s="8">
        <v>6000</v>
      </c>
      <c r="W6" t="s">
        <v>64</v>
      </c>
      <c r="X6" s="31">
        <v>16069.36</v>
      </c>
      <c r="AE6" s="38" t="s">
        <v>70</v>
      </c>
      <c r="AF6" s="38" t="s">
        <v>3</v>
      </c>
      <c r="AG6" s="38" t="s">
        <v>73</v>
      </c>
      <c r="AJ6" s="39" t="s">
        <v>83</v>
      </c>
      <c r="AK6" s="41">
        <v>126251.6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</row>
    <row r="7" spans="1:43" ht="15">
      <c r="A7" s="56" t="s">
        <v>5</v>
      </c>
      <c r="B7" s="23">
        <f>SUM(B3:B6)</f>
        <v>23</v>
      </c>
      <c r="D7" s="6" t="s">
        <v>21</v>
      </c>
      <c r="E7" s="4" t="s">
        <v>15</v>
      </c>
      <c r="F7" s="3" t="s">
        <v>18</v>
      </c>
      <c r="G7" s="10" t="s">
        <v>12</v>
      </c>
      <c r="H7" s="8">
        <f>PRODUCT(5592*0.9)</f>
        <v>5032.8</v>
      </c>
      <c r="I7" s="13">
        <v>3</v>
      </c>
      <c r="J7" s="7">
        <f>PRODUCT(H7:I7)</f>
        <v>15098.400000000001</v>
      </c>
      <c r="S7" s="30" t="s">
        <v>58</v>
      </c>
      <c r="T7" s="8">
        <v>6000</v>
      </c>
      <c r="W7" t="s">
        <v>65</v>
      </c>
      <c r="X7" s="31">
        <v>19622.91</v>
      </c>
      <c r="AE7" s="3" t="s">
        <v>71</v>
      </c>
      <c r="AF7" s="33">
        <v>0.15</v>
      </c>
      <c r="AG7" s="8">
        <v>2630</v>
      </c>
      <c r="AJ7" s="39" t="s">
        <v>84</v>
      </c>
      <c r="AK7" s="43">
        <v>6000</v>
      </c>
      <c r="AL7" s="43">
        <v>6000</v>
      </c>
      <c r="AM7" s="43">
        <v>6000</v>
      </c>
      <c r="AN7" s="43">
        <v>6000</v>
      </c>
      <c r="AO7" s="43">
        <v>6000</v>
      </c>
      <c r="AP7" s="43">
        <v>6000</v>
      </c>
      <c r="AQ7" s="43">
        <v>6000</v>
      </c>
    </row>
    <row r="8" spans="1:43" ht="15.75" thickBot="1">
      <c r="A8" s="6"/>
      <c r="D8" s="6" t="s">
        <v>22</v>
      </c>
      <c r="E8" s="4" t="s">
        <v>14</v>
      </c>
      <c r="F8" s="3" t="s">
        <v>11</v>
      </c>
      <c r="G8" s="10" t="s">
        <v>12</v>
      </c>
      <c r="H8" s="8">
        <f>PRODUCT(3482*0.9)</f>
        <v>3133.8</v>
      </c>
      <c r="I8" s="13">
        <v>4</v>
      </c>
      <c r="J8" s="7">
        <f>PRODUCT(H8:I8)</f>
        <v>12535.2</v>
      </c>
      <c r="S8" s="30" t="s">
        <v>59</v>
      </c>
      <c r="T8" s="8">
        <v>6000</v>
      </c>
      <c r="W8" t="s">
        <v>66</v>
      </c>
      <c r="X8" s="32">
        <v>20682.42</v>
      </c>
      <c r="AE8" s="5" t="s">
        <v>72</v>
      </c>
      <c r="AF8" s="35">
        <v>0.056</v>
      </c>
      <c r="AG8" s="34">
        <v>570</v>
      </c>
      <c r="AJ8" s="39" t="s">
        <v>91</v>
      </c>
      <c r="AK8" s="39">
        <v>1</v>
      </c>
      <c r="AL8" s="39">
        <v>0.94</v>
      </c>
      <c r="AM8" s="39">
        <v>0.88</v>
      </c>
      <c r="AN8" s="39">
        <v>0.83</v>
      </c>
      <c r="AO8" s="39">
        <v>0.78</v>
      </c>
      <c r="AP8" s="39">
        <v>0.74</v>
      </c>
      <c r="AQ8" s="39">
        <v>0.69</v>
      </c>
    </row>
    <row r="9" spans="1:43" ht="15.75" thickBot="1">
      <c r="A9" s="59" t="s">
        <v>4</v>
      </c>
      <c r="B9" s="60" t="s">
        <v>6</v>
      </c>
      <c r="D9" s="6"/>
      <c r="E9" s="6"/>
      <c r="F9" s="1"/>
      <c r="G9" s="1"/>
      <c r="H9" s="1"/>
      <c r="I9" s="14" t="s">
        <v>20</v>
      </c>
      <c r="J9" s="7">
        <f>SUM(J6:J8)</f>
        <v>95601.59999999999</v>
      </c>
      <c r="S9" s="30" t="s">
        <v>60</v>
      </c>
      <c r="T9" s="8">
        <v>6000</v>
      </c>
      <c r="W9" t="s">
        <v>67</v>
      </c>
      <c r="X9" s="32">
        <v>17207.79</v>
      </c>
      <c r="AE9" s="36" t="s">
        <v>42</v>
      </c>
      <c r="AF9" s="37"/>
      <c r="AG9" s="28">
        <v>3200</v>
      </c>
      <c r="AJ9" s="39" t="s">
        <v>85</v>
      </c>
      <c r="AK9" s="44">
        <v>132254.6</v>
      </c>
      <c r="AL9" s="39">
        <f aca="true" t="shared" si="0" ref="AL9:AQ9">AL7-PRODUCT(AL7,AL8/100)</f>
        <v>5943.6</v>
      </c>
      <c r="AM9" s="39">
        <f t="shared" si="0"/>
        <v>5947.2</v>
      </c>
      <c r="AN9" s="39">
        <f t="shared" si="0"/>
        <v>5950.2</v>
      </c>
      <c r="AO9" s="39">
        <f t="shared" si="0"/>
        <v>5953.2</v>
      </c>
      <c r="AP9" s="39">
        <f t="shared" si="0"/>
        <v>5955.6</v>
      </c>
      <c r="AQ9" s="39">
        <f t="shared" si="0"/>
        <v>5958.6</v>
      </c>
    </row>
    <row r="10" spans="19:43" ht="15">
      <c r="S10" s="30" t="s">
        <v>61</v>
      </c>
      <c r="T10" s="8">
        <v>6000</v>
      </c>
      <c r="W10" t="s">
        <v>68</v>
      </c>
      <c r="X10" s="32">
        <v>18520.68</v>
      </c>
      <c r="AJ10" s="39" t="s">
        <v>86</v>
      </c>
      <c r="AK10" s="41">
        <f>AK9</f>
        <v>132254.6</v>
      </c>
      <c r="AL10" s="43">
        <f aca="true" t="shared" si="1" ref="AL10:AQ10">SUM(AK10,AL9)</f>
        <v>138198.2</v>
      </c>
      <c r="AM10" s="43">
        <f t="shared" si="1"/>
        <v>144145.40000000002</v>
      </c>
      <c r="AN10" s="43">
        <f t="shared" si="1"/>
        <v>150095.60000000003</v>
      </c>
      <c r="AO10" s="43">
        <f t="shared" si="1"/>
        <v>156048.80000000005</v>
      </c>
      <c r="AP10" s="43">
        <f t="shared" si="1"/>
        <v>162004.40000000005</v>
      </c>
      <c r="AQ10" s="43">
        <f t="shared" si="1"/>
        <v>167963.00000000006</v>
      </c>
    </row>
    <row r="11" spans="3:43" ht="12.75">
      <c r="C11" s="15"/>
      <c r="D11" s="16"/>
      <c r="E11" s="16"/>
      <c r="F11" s="17" t="s">
        <v>23</v>
      </c>
      <c r="G11" s="16"/>
      <c r="H11" s="16"/>
      <c r="I11" s="18"/>
      <c r="S11" s="23" t="s">
        <v>42</v>
      </c>
      <c r="T11" s="25">
        <f>SUM(T4:T10)</f>
        <v>152531.6</v>
      </c>
      <c r="W11" t="s">
        <v>69</v>
      </c>
      <c r="X11" s="32">
        <v>18284.94</v>
      </c>
      <c r="AJ11" s="45"/>
      <c r="AK11" s="46"/>
      <c r="AL11" s="45"/>
      <c r="AM11" s="45"/>
      <c r="AN11" s="45"/>
      <c r="AO11" s="45"/>
      <c r="AP11" s="45"/>
      <c r="AQ11" s="45"/>
    </row>
    <row r="12" spans="24:43" ht="12.75">
      <c r="X12" s="31">
        <f>SUM(X4:X11)</f>
        <v>140242.36</v>
      </c>
      <c r="AJ12" s="39" t="s">
        <v>87</v>
      </c>
      <c r="AK12" s="42">
        <v>38400</v>
      </c>
      <c r="AL12" s="42">
        <v>38400</v>
      </c>
      <c r="AM12" s="42">
        <v>38400</v>
      </c>
      <c r="AN12" s="42">
        <v>38400</v>
      </c>
      <c r="AO12" s="42">
        <v>38400</v>
      </c>
      <c r="AP12" s="42">
        <v>38400</v>
      </c>
      <c r="AQ12" s="42">
        <v>38400</v>
      </c>
    </row>
    <row r="13" spans="16:43" ht="12.75">
      <c r="P13" s="20" t="s">
        <v>43</v>
      </c>
      <c r="Q13" s="20" t="s">
        <v>44</v>
      </c>
      <c r="AJ13" s="39" t="s">
        <v>91</v>
      </c>
      <c r="AK13" s="39">
        <v>1</v>
      </c>
      <c r="AL13" s="39">
        <v>0.94</v>
      </c>
      <c r="AM13" s="39">
        <v>0.88</v>
      </c>
      <c r="AN13" s="39">
        <v>0.83</v>
      </c>
      <c r="AO13" s="39">
        <v>0.78</v>
      </c>
      <c r="AP13" s="39">
        <v>0.74</v>
      </c>
      <c r="AQ13" s="39">
        <v>0.69</v>
      </c>
    </row>
    <row r="14" spans="6:43" ht="12.75">
      <c r="F14">
        <f>PRODUCT(3*0.9)</f>
        <v>2.7</v>
      </c>
      <c r="P14" s="3" t="s">
        <v>46</v>
      </c>
      <c r="Q14" s="24">
        <v>3240</v>
      </c>
      <c r="AJ14" s="39" t="s">
        <v>88</v>
      </c>
      <c r="AK14" s="42">
        <f>AK12</f>
        <v>38400</v>
      </c>
      <c r="AL14" s="39">
        <f aca="true" t="shared" si="2" ref="AK14:AQ14">AL12-PRODUCT(AL12,AL13/100)</f>
        <v>38039.04</v>
      </c>
      <c r="AM14" s="39">
        <f t="shared" si="2"/>
        <v>38062.08</v>
      </c>
      <c r="AN14" s="39">
        <f t="shared" si="2"/>
        <v>38081.28</v>
      </c>
      <c r="AO14" s="39">
        <f t="shared" si="2"/>
        <v>38100.48</v>
      </c>
      <c r="AP14" s="39">
        <f t="shared" si="2"/>
        <v>38115.84</v>
      </c>
      <c r="AQ14" s="39">
        <f t="shared" si="2"/>
        <v>38135.04</v>
      </c>
    </row>
    <row r="15" spans="16:43" ht="12.75">
      <c r="P15" s="3" t="s">
        <v>45</v>
      </c>
      <c r="Q15" s="24">
        <v>3240</v>
      </c>
      <c r="AJ15" s="39" t="s">
        <v>89</v>
      </c>
      <c r="AK15" s="42">
        <f>AK14</f>
        <v>38400</v>
      </c>
      <c r="AL15" s="42">
        <f aca="true" t="shared" si="3" ref="AL15:AQ15">SUM(AK15,AL14)</f>
        <v>76439.04000000001</v>
      </c>
      <c r="AM15" s="42">
        <f t="shared" si="3"/>
        <v>114501.12000000001</v>
      </c>
      <c r="AN15" s="42">
        <f t="shared" si="3"/>
        <v>152582.40000000002</v>
      </c>
      <c r="AO15" s="42">
        <f t="shared" si="3"/>
        <v>190682.88000000003</v>
      </c>
      <c r="AP15" s="42">
        <f t="shared" si="3"/>
        <v>228798.72000000003</v>
      </c>
      <c r="AQ15" s="42">
        <f t="shared" si="3"/>
        <v>266933.76</v>
      </c>
    </row>
    <row r="16" spans="5:43" ht="12.75">
      <c r="E16" s="20" t="s">
        <v>24</v>
      </c>
      <c r="F16" s="20" t="s">
        <v>25</v>
      </c>
      <c r="G16" s="20" t="s">
        <v>27</v>
      </c>
      <c r="H16" s="20" t="s">
        <v>26</v>
      </c>
      <c r="I16" s="1"/>
      <c r="J16" s="1"/>
      <c r="P16" s="3" t="s">
        <v>47</v>
      </c>
      <c r="Q16" s="24">
        <v>3240</v>
      </c>
      <c r="AJ16" s="45"/>
      <c r="AK16" s="45"/>
      <c r="AL16" s="45"/>
      <c r="AM16" s="45"/>
      <c r="AN16" s="45"/>
      <c r="AO16" s="45"/>
      <c r="AP16" s="45"/>
      <c r="AQ16" s="45"/>
    </row>
    <row r="17" spans="5:43" ht="12.75">
      <c r="E17" s="3" t="s">
        <v>28</v>
      </c>
      <c r="F17" s="3">
        <v>5</v>
      </c>
      <c r="G17" s="8">
        <v>13593.6</v>
      </c>
      <c r="H17" s="8">
        <f aca="true" t="shared" si="4" ref="H17:H25">PRODUCT(F17:G17)</f>
        <v>67968</v>
      </c>
      <c r="P17" s="3" t="s">
        <v>48</v>
      </c>
      <c r="Q17" s="24">
        <v>3240</v>
      </c>
      <c r="AJ17" s="39" t="s">
        <v>90</v>
      </c>
      <c r="AK17" s="41">
        <f>AK15-AK10</f>
        <v>-93854.6</v>
      </c>
      <c r="AL17" s="41">
        <f aca="true" t="shared" si="5" ref="AL17:AQ17">AL15-AL10</f>
        <v>-61759.16</v>
      </c>
      <c r="AM17" s="41">
        <f t="shared" si="5"/>
        <v>-29644.280000000013</v>
      </c>
      <c r="AN17" s="47">
        <f t="shared" si="5"/>
        <v>2486.7999999999884</v>
      </c>
      <c r="AO17" s="47">
        <f t="shared" si="5"/>
        <v>34634.07999999999</v>
      </c>
      <c r="AP17" s="47">
        <f t="shared" si="5"/>
        <v>66794.31999999998</v>
      </c>
      <c r="AQ17" s="47">
        <f t="shared" si="5"/>
        <v>98970.75999999995</v>
      </c>
    </row>
    <row r="18" spans="5:43" ht="12.75">
      <c r="E18" s="3" t="s">
        <v>33</v>
      </c>
      <c r="F18" s="3">
        <v>3</v>
      </c>
      <c r="G18" s="8">
        <v>5032.8</v>
      </c>
      <c r="H18" s="8">
        <f t="shared" si="4"/>
        <v>15098.400000000001</v>
      </c>
      <c r="P18" s="3" t="s">
        <v>49</v>
      </c>
      <c r="Q18" s="24">
        <v>3240</v>
      </c>
      <c r="AJ18" s="45"/>
      <c r="AK18" s="45"/>
      <c r="AL18" s="45"/>
      <c r="AM18" s="45"/>
      <c r="AN18" s="45"/>
      <c r="AO18" s="45"/>
      <c r="AP18" s="45"/>
      <c r="AQ18" s="45"/>
    </row>
    <row r="19" spans="5:43" ht="12.75">
      <c r="E19" s="3" t="s">
        <v>32</v>
      </c>
      <c r="F19" s="3">
        <v>4</v>
      </c>
      <c r="G19" s="8">
        <v>3133.8</v>
      </c>
      <c r="H19" s="8">
        <f t="shared" si="4"/>
        <v>12535.2</v>
      </c>
      <c r="P19" s="3" t="s">
        <v>94</v>
      </c>
      <c r="Q19" s="24">
        <v>3240</v>
      </c>
      <c r="AJ19" s="48" t="s">
        <v>92</v>
      </c>
      <c r="AK19" s="49"/>
      <c r="AL19" s="49"/>
      <c r="AM19" s="49"/>
      <c r="AN19" s="49"/>
      <c r="AO19" s="49"/>
      <c r="AP19" s="49"/>
      <c r="AQ19" s="50">
        <f>(AQ15-AQ10)/AQ10</f>
        <v>0.5892414400790645</v>
      </c>
    </row>
    <row r="20" spans="5:43" ht="12.75">
      <c r="E20" s="3" t="s">
        <v>29</v>
      </c>
      <c r="F20" s="3">
        <v>45</v>
      </c>
      <c r="G20" s="8">
        <v>8</v>
      </c>
      <c r="H20" s="8">
        <f t="shared" si="4"/>
        <v>360</v>
      </c>
      <c r="K20" s="20" t="s">
        <v>24</v>
      </c>
      <c r="L20" s="20" t="s">
        <v>25</v>
      </c>
      <c r="M20" s="20" t="s">
        <v>27</v>
      </c>
      <c r="N20" s="20" t="s">
        <v>26</v>
      </c>
      <c r="P20" s="3" t="s">
        <v>95</v>
      </c>
      <c r="Q20" s="24">
        <v>3240</v>
      </c>
      <c r="AJ20" s="45"/>
      <c r="AK20" s="45"/>
      <c r="AL20" s="45"/>
      <c r="AM20" s="45"/>
      <c r="AN20" s="45"/>
      <c r="AO20" s="45"/>
      <c r="AP20" s="45"/>
      <c r="AQ20" s="45"/>
    </row>
    <row r="21" spans="5:43" ht="12.75">
      <c r="E21" s="3" t="s">
        <v>31</v>
      </c>
      <c r="F21" s="3">
        <v>12</v>
      </c>
      <c r="G21" s="8">
        <v>10</v>
      </c>
      <c r="H21" s="8">
        <f t="shared" si="4"/>
        <v>120</v>
      </c>
      <c r="K21" s="3" t="s">
        <v>36</v>
      </c>
      <c r="L21" s="3">
        <v>2</v>
      </c>
      <c r="M21" s="8">
        <v>1500</v>
      </c>
      <c r="N21" s="8">
        <f>PRODUCT(L21:M21)</f>
        <v>3000</v>
      </c>
      <c r="P21" s="3" t="s">
        <v>96</v>
      </c>
      <c r="Q21" s="24">
        <v>3240</v>
      </c>
      <c r="AJ21" s="51" t="s">
        <v>93</v>
      </c>
      <c r="AK21" s="49"/>
      <c r="AL21" s="49"/>
      <c r="AM21" s="49"/>
      <c r="AN21" s="49"/>
      <c r="AO21" s="49">
        <f>AK17/(AK17-AQ17)*6</f>
        <v>2.920402171166698</v>
      </c>
      <c r="AP21" s="49"/>
      <c r="AQ21" s="58" t="s">
        <v>102</v>
      </c>
    </row>
    <row r="22" spans="5:17" ht="12.75">
      <c r="E22" s="21" t="s">
        <v>30</v>
      </c>
      <c r="F22" s="22">
        <v>12</v>
      </c>
      <c r="G22" s="8">
        <v>25</v>
      </c>
      <c r="H22" s="8">
        <f t="shared" si="4"/>
        <v>300</v>
      </c>
      <c r="K22" s="3" t="s">
        <v>37</v>
      </c>
      <c r="L22" s="3" t="s">
        <v>41</v>
      </c>
      <c r="M22" s="8">
        <v>50</v>
      </c>
      <c r="N22" s="8">
        <f>PRODUCT(L22:M22)</f>
        <v>50</v>
      </c>
      <c r="P22" s="56" t="s">
        <v>97</v>
      </c>
      <c r="Q22" s="57">
        <f>SUM(Q14:Q21)</f>
        <v>25920</v>
      </c>
    </row>
    <row r="23" spans="5:14" ht="12.75">
      <c r="E23" s="21" t="s">
        <v>34</v>
      </c>
      <c r="F23" s="22">
        <v>12</v>
      </c>
      <c r="G23" s="8">
        <v>25</v>
      </c>
      <c r="H23" s="8">
        <f t="shared" si="4"/>
        <v>300</v>
      </c>
      <c r="K23" s="3" t="s">
        <v>38</v>
      </c>
      <c r="L23" s="3" t="s">
        <v>41</v>
      </c>
      <c r="M23" s="8">
        <v>20</v>
      </c>
      <c r="N23" s="8">
        <f>PRODUCT(L23:M23)</f>
        <v>20</v>
      </c>
    </row>
    <row r="24" spans="5:14" ht="12.75">
      <c r="E24" s="3" t="s">
        <v>35</v>
      </c>
      <c r="F24" s="22">
        <v>350</v>
      </c>
      <c r="G24" s="8">
        <v>7</v>
      </c>
      <c r="H24" s="8">
        <f t="shared" si="4"/>
        <v>2450</v>
      </c>
      <c r="K24" s="3" t="s">
        <v>39</v>
      </c>
      <c r="L24" s="3" t="s">
        <v>41</v>
      </c>
      <c r="M24" s="8">
        <v>50</v>
      </c>
      <c r="N24" s="8">
        <f>PRODUCT(L24:M24)</f>
        <v>50</v>
      </c>
    </row>
    <row r="25" spans="5:14" ht="12.75">
      <c r="E25" s="3" t="s">
        <v>50</v>
      </c>
      <c r="F25" s="22" t="s">
        <v>41</v>
      </c>
      <c r="G25" s="8">
        <v>1200</v>
      </c>
      <c r="H25" s="8">
        <f t="shared" si="4"/>
        <v>1200</v>
      </c>
      <c r="K25" s="3" t="s">
        <v>40</v>
      </c>
      <c r="L25" s="3"/>
      <c r="M25" s="8">
        <v>120</v>
      </c>
      <c r="N25" s="8">
        <f>PRODUCT(L25:M25)</f>
        <v>120</v>
      </c>
    </row>
    <row r="26" spans="5:14" ht="12.75">
      <c r="E26" s="23" t="s">
        <v>20</v>
      </c>
      <c r="F26" s="23"/>
      <c r="G26" s="23"/>
      <c r="H26" s="25">
        <f>SUM(H17:H25)</f>
        <v>100331.59999999999</v>
      </c>
      <c r="K26" s="26" t="s">
        <v>42</v>
      </c>
      <c r="L26" s="27"/>
      <c r="M26" s="27"/>
      <c r="N26" s="28">
        <f>SUM(N21:N25)</f>
        <v>3240</v>
      </c>
    </row>
    <row r="27" ht="12.75">
      <c r="H27" s="19">
        <v>25920</v>
      </c>
    </row>
    <row r="28" ht="12.75">
      <c r="H28" s="19">
        <f>SUM(H26:H27)</f>
        <v>126251.59999999999</v>
      </c>
    </row>
    <row r="29" ht="12.75">
      <c r="K29" s="29"/>
    </row>
  </sheetData>
  <mergeCells count="2">
    <mergeCell ref="AE5:AG5"/>
    <mergeCell ref="AJ4:AQ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AI1">
      <selection activeCell="AR23" sqref="AR23"/>
    </sheetView>
  </sheetViews>
  <sheetFormatPr defaultColWidth="9.140625" defaultRowHeight="12.75"/>
  <cols>
    <col min="1" max="1" width="16.00390625" style="0" customWidth="1"/>
    <col min="2" max="2" width="11.8515625" style="0" customWidth="1"/>
    <col min="3" max="3" width="6.57421875" style="0" customWidth="1"/>
    <col min="4" max="4" width="14.28125" style="0" customWidth="1"/>
    <col min="5" max="5" width="27.57421875" style="0" customWidth="1"/>
    <col min="6" max="6" width="7.140625" style="0" customWidth="1"/>
    <col min="7" max="7" width="16.57421875" style="0" customWidth="1"/>
    <col min="8" max="8" width="14.421875" style="0" customWidth="1"/>
    <col min="9" max="9" width="12.421875" style="0" customWidth="1"/>
    <col min="10" max="10" width="17.7109375" style="0" customWidth="1"/>
    <col min="11" max="11" width="21.421875" style="0" customWidth="1"/>
    <col min="12" max="12" width="6.28125" style="0" customWidth="1"/>
    <col min="13" max="13" width="17.8515625" style="0" customWidth="1"/>
    <col min="14" max="14" width="24.00390625" style="0" customWidth="1"/>
    <col min="17" max="17" width="12.57421875" style="0" customWidth="1"/>
    <col min="20" max="20" width="13.57421875" style="0" customWidth="1"/>
    <col min="24" max="24" width="15.140625" style="0" customWidth="1"/>
    <col min="31" max="31" width="25.57421875" style="0" customWidth="1"/>
    <col min="32" max="32" width="10.28125" style="0" customWidth="1"/>
    <col min="33" max="33" width="11.28125" style="0" customWidth="1"/>
    <col min="36" max="36" width="29.140625" style="0" customWidth="1"/>
    <col min="37" max="37" width="9.8515625" style="0" customWidth="1"/>
    <col min="38" max="38" width="9.421875" style="0" customWidth="1"/>
    <col min="40" max="40" width="10.421875" style="0" customWidth="1"/>
    <col min="41" max="41" width="10.28125" style="0" customWidth="1"/>
    <col min="42" max="42" width="9.57421875" style="0" customWidth="1"/>
    <col min="43" max="43" width="10.421875" style="0" customWidth="1"/>
  </cols>
  <sheetData>
    <row r="1" spans="1:15" ht="12.75">
      <c r="A1" s="6"/>
      <c r="B1" s="6"/>
      <c r="N1" s="20" t="s">
        <v>24</v>
      </c>
      <c r="O1" s="20" t="s">
        <v>52</v>
      </c>
    </row>
    <row r="2" spans="1:15" ht="12.75">
      <c r="A2" s="20" t="s">
        <v>0</v>
      </c>
      <c r="B2" s="20" t="s">
        <v>3</v>
      </c>
      <c r="D2" s="6"/>
      <c r="E2" s="6"/>
      <c r="N2" s="3" t="s">
        <v>51</v>
      </c>
      <c r="O2" s="8">
        <v>50</v>
      </c>
    </row>
    <row r="3" spans="1:20" ht="14.25" customHeight="1">
      <c r="A3" s="3" t="s">
        <v>13</v>
      </c>
      <c r="B3" s="3">
        <v>2</v>
      </c>
      <c r="D3" s="6"/>
      <c r="E3" s="6"/>
      <c r="S3" s="20" t="s">
        <v>53</v>
      </c>
      <c r="T3" s="20" t="s">
        <v>54</v>
      </c>
    </row>
    <row r="4" spans="1:43" ht="15">
      <c r="A4" s="3" t="s">
        <v>14</v>
      </c>
      <c r="B4" s="3">
        <v>3</v>
      </c>
      <c r="D4" s="6"/>
      <c r="E4" s="6"/>
      <c r="S4" s="30" t="s">
        <v>55</v>
      </c>
      <c r="T4" s="7">
        <f>H26</f>
        <v>111321.59999999999</v>
      </c>
      <c r="W4" t="s">
        <v>62</v>
      </c>
      <c r="X4" s="31">
        <v>14482.71</v>
      </c>
      <c r="AJ4" s="55" t="s">
        <v>75</v>
      </c>
      <c r="AK4" s="55"/>
      <c r="AL4" s="55"/>
      <c r="AM4" s="55"/>
      <c r="AN4" s="55"/>
      <c r="AO4" s="55"/>
      <c r="AP4" s="55"/>
      <c r="AQ4" s="55"/>
    </row>
    <row r="5" spans="1:43" ht="15">
      <c r="A5" s="3" t="s">
        <v>1</v>
      </c>
      <c r="B5" s="3">
        <v>5</v>
      </c>
      <c r="D5" s="6"/>
      <c r="E5" s="2" t="s">
        <v>7</v>
      </c>
      <c r="F5" s="2" t="s">
        <v>8</v>
      </c>
      <c r="G5" s="9" t="s">
        <v>10</v>
      </c>
      <c r="H5" s="2" t="s">
        <v>16</v>
      </c>
      <c r="I5" s="12" t="s">
        <v>3</v>
      </c>
      <c r="J5" s="11" t="s">
        <v>19</v>
      </c>
      <c r="S5" s="30" t="s">
        <v>56</v>
      </c>
      <c r="T5" s="8">
        <v>6000</v>
      </c>
      <c r="W5" t="s">
        <v>63</v>
      </c>
      <c r="X5" s="31">
        <v>15371.55</v>
      </c>
      <c r="AE5" s="52" t="s">
        <v>74</v>
      </c>
      <c r="AF5" s="53"/>
      <c r="AG5" s="54"/>
      <c r="AJ5" s="39" t="s">
        <v>76</v>
      </c>
      <c r="AK5" s="40" t="s">
        <v>98</v>
      </c>
      <c r="AL5" s="40" t="s">
        <v>77</v>
      </c>
      <c r="AM5" s="40" t="s">
        <v>78</v>
      </c>
      <c r="AN5" s="40" t="s">
        <v>79</v>
      </c>
      <c r="AO5" s="40" t="s">
        <v>80</v>
      </c>
      <c r="AP5" s="40" t="s">
        <v>81</v>
      </c>
      <c r="AQ5" s="40" t="s">
        <v>82</v>
      </c>
    </row>
    <row r="6" spans="1:43" ht="15">
      <c r="A6" s="5" t="s">
        <v>2</v>
      </c>
      <c r="B6" s="5">
        <v>13</v>
      </c>
      <c r="D6" s="6"/>
      <c r="E6" s="4" t="s">
        <v>17</v>
      </c>
      <c r="F6" s="3" t="s">
        <v>9</v>
      </c>
      <c r="G6" s="10" t="s">
        <v>12</v>
      </c>
      <c r="H6" s="8">
        <f>PRODUCT(15104*0.9)</f>
        <v>13593.6</v>
      </c>
      <c r="I6" s="13">
        <v>5</v>
      </c>
      <c r="J6" s="7">
        <f>PRODUCT(H6:I6)</f>
        <v>67968</v>
      </c>
      <c r="S6" s="30" t="s">
        <v>57</v>
      </c>
      <c r="T6" s="8">
        <v>6000</v>
      </c>
      <c r="W6" t="s">
        <v>64</v>
      </c>
      <c r="X6" s="31">
        <v>16069.36</v>
      </c>
      <c r="AE6" s="38" t="s">
        <v>70</v>
      </c>
      <c r="AF6" s="38" t="s">
        <v>3</v>
      </c>
      <c r="AG6" s="38" t="s">
        <v>73</v>
      </c>
      <c r="AJ6" s="39" t="s">
        <v>83</v>
      </c>
      <c r="AK6" s="41">
        <v>111321.6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</row>
    <row r="7" spans="1:43" ht="15">
      <c r="A7" s="56" t="s">
        <v>5</v>
      </c>
      <c r="B7" s="23">
        <f>SUM(B3:B6)</f>
        <v>23</v>
      </c>
      <c r="D7" s="6" t="s">
        <v>21</v>
      </c>
      <c r="E7" s="4" t="s">
        <v>15</v>
      </c>
      <c r="F7" s="3" t="s">
        <v>18</v>
      </c>
      <c r="G7" s="10" t="s">
        <v>12</v>
      </c>
      <c r="H7" s="8">
        <f>PRODUCT(5592*0.9)</f>
        <v>5032.8</v>
      </c>
      <c r="I7" s="13">
        <v>3</v>
      </c>
      <c r="J7" s="7">
        <f>PRODUCT(H7:I7)</f>
        <v>15098.400000000001</v>
      </c>
      <c r="S7" s="30" t="s">
        <v>58</v>
      </c>
      <c r="T7" s="8">
        <v>6000</v>
      </c>
      <c r="W7" t="s">
        <v>65</v>
      </c>
      <c r="X7" s="31">
        <v>19622.91</v>
      </c>
      <c r="AE7" s="3" t="s">
        <v>71</v>
      </c>
      <c r="AF7" s="61">
        <v>0.135</v>
      </c>
      <c r="AG7" s="8">
        <v>2366.5905</v>
      </c>
      <c r="AJ7" s="39" t="s">
        <v>84</v>
      </c>
      <c r="AK7" s="43">
        <v>6000</v>
      </c>
      <c r="AL7" s="43">
        <v>6000</v>
      </c>
      <c r="AM7" s="43">
        <v>6000</v>
      </c>
      <c r="AN7" s="43">
        <v>6000</v>
      </c>
      <c r="AO7" s="43">
        <v>6000</v>
      </c>
      <c r="AP7" s="43">
        <v>6000</v>
      </c>
      <c r="AQ7" s="43">
        <v>6000</v>
      </c>
    </row>
    <row r="8" spans="1:44" ht="15.75" thickBot="1">
      <c r="A8" s="6"/>
      <c r="D8" s="6" t="s">
        <v>22</v>
      </c>
      <c r="E8" s="4" t="s">
        <v>14</v>
      </c>
      <c r="F8" s="3" t="s">
        <v>11</v>
      </c>
      <c r="G8" s="10" t="s">
        <v>12</v>
      </c>
      <c r="H8" s="8">
        <f>PRODUCT(3482*0.9)</f>
        <v>3133.8</v>
      </c>
      <c r="I8" s="13">
        <v>4</v>
      </c>
      <c r="J8" s="7">
        <f>PRODUCT(H8:I8)</f>
        <v>12535.2</v>
      </c>
      <c r="S8" s="30" t="s">
        <v>59</v>
      </c>
      <c r="T8" s="8">
        <v>6000</v>
      </c>
      <c r="W8" t="s">
        <v>66</v>
      </c>
      <c r="X8" s="32">
        <v>20682.42</v>
      </c>
      <c r="AE8" s="5" t="s">
        <v>72</v>
      </c>
      <c r="AF8" s="35">
        <v>0.056</v>
      </c>
      <c r="AG8" s="34">
        <v>570</v>
      </c>
      <c r="AJ8" s="39" t="s">
        <v>91</v>
      </c>
      <c r="AK8" s="39">
        <v>1</v>
      </c>
      <c r="AL8" s="39">
        <v>0.94</v>
      </c>
      <c r="AM8" s="39">
        <v>0.88</v>
      </c>
      <c r="AN8" s="39">
        <v>0.83</v>
      </c>
      <c r="AO8" s="39">
        <v>0.78</v>
      </c>
      <c r="AP8" s="39">
        <v>0.74</v>
      </c>
      <c r="AQ8" s="39">
        <v>0.69</v>
      </c>
      <c r="AR8" s="62"/>
    </row>
    <row r="9" spans="1:43" ht="15.75" thickBot="1">
      <c r="A9" s="59" t="s">
        <v>4</v>
      </c>
      <c r="B9" s="60" t="s">
        <v>6</v>
      </c>
      <c r="D9" s="6"/>
      <c r="E9" s="6"/>
      <c r="F9" s="1"/>
      <c r="G9" s="1"/>
      <c r="H9" s="1"/>
      <c r="I9" s="14" t="s">
        <v>20</v>
      </c>
      <c r="J9" s="7">
        <f>SUM(J6:J8)</f>
        <v>95601.59999999999</v>
      </c>
      <c r="S9" s="30" t="s">
        <v>60</v>
      </c>
      <c r="T9" s="8">
        <v>6000</v>
      </c>
      <c r="W9" t="s">
        <v>67</v>
      </c>
      <c r="X9" s="32">
        <v>17207.79</v>
      </c>
      <c r="AE9" s="36" t="s">
        <v>42</v>
      </c>
      <c r="AF9" s="37"/>
      <c r="AG9" s="28">
        <f>SUM(AG7:AG8)</f>
        <v>2936.5905</v>
      </c>
      <c r="AJ9" s="39" t="s">
        <v>85</v>
      </c>
      <c r="AK9" s="41">
        <f>SUM(AK6:AK7)</f>
        <v>117321.6</v>
      </c>
      <c r="AL9" s="39">
        <f aca="true" t="shared" si="0" ref="AL9:AQ9">AL7-PRODUCT(AL7,AL8/100)</f>
        <v>5943.6</v>
      </c>
      <c r="AM9" s="39">
        <f t="shared" si="0"/>
        <v>5947.2</v>
      </c>
      <c r="AN9" s="39">
        <f t="shared" si="0"/>
        <v>5950.2</v>
      </c>
      <c r="AO9" s="39">
        <f t="shared" si="0"/>
        <v>5953.2</v>
      </c>
      <c r="AP9" s="39">
        <f t="shared" si="0"/>
        <v>5955.6</v>
      </c>
      <c r="AQ9" s="39">
        <f t="shared" si="0"/>
        <v>5958.6</v>
      </c>
    </row>
    <row r="10" spans="19:43" ht="15">
      <c r="S10" s="30" t="s">
        <v>61</v>
      </c>
      <c r="T10" s="8">
        <v>6000</v>
      </c>
      <c r="W10" t="s">
        <v>68</v>
      </c>
      <c r="X10" s="32">
        <v>18520.68</v>
      </c>
      <c r="AG10" s="19"/>
      <c r="AJ10" s="39" t="s">
        <v>86</v>
      </c>
      <c r="AK10" s="41">
        <f>AK9</f>
        <v>117321.6</v>
      </c>
      <c r="AL10" s="43">
        <f aca="true" t="shared" si="1" ref="AL10:AQ10">SUM(AK10,AL9)</f>
        <v>123265.20000000001</v>
      </c>
      <c r="AM10" s="43">
        <f t="shared" si="1"/>
        <v>129212.40000000001</v>
      </c>
      <c r="AN10" s="43">
        <f t="shared" si="1"/>
        <v>135162.6</v>
      </c>
      <c r="AO10" s="43">
        <f t="shared" si="1"/>
        <v>141115.80000000002</v>
      </c>
      <c r="AP10" s="43">
        <f t="shared" si="1"/>
        <v>147071.40000000002</v>
      </c>
      <c r="AQ10" s="43">
        <f t="shared" si="1"/>
        <v>153030.00000000003</v>
      </c>
    </row>
    <row r="11" spans="3:43" ht="12.75">
      <c r="C11" s="15"/>
      <c r="D11" s="16"/>
      <c r="E11" s="16"/>
      <c r="F11" s="17" t="s">
        <v>23</v>
      </c>
      <c r="G11" s="16"/>
      <c r="H11" s="16"/>
      <c r="I11" s="18"/>
      <c r="S11" s="23" t="s">
        <v>42</v>
      </c>
      <c r="T11" s="25">
        <f>SUM(T4:T10)</f>
        <v>147321.59999999998</v>
      </c>
      <c r="W11" t="s">
        <v>69</v>
      </c>
      <c r="X11" s="32">
        <v>18284.94</v>
      </c>
      <c r="AJ11" s="45"/>
      <c r="AK11" s="46"/>
      <c r="AL11" s="45"/>
      <c r="AM11" s="45"/>
      <c r="AN11" s="45"/>
      <c r="AO11" s="45"/>
      <c r="AP11" s="45"/>
      <c r="AQ11" s="45"/>
    </row>
    <row r="12" spans="24:43" ht="12.75">
      <c r="X12" s="31">
        <f>SUM(X4:X11)</f>
        <v>140242.36</v>
      </c>
      <c r="AJ12" s="39" t="s">
        <v>87</v>
      </c>
      <c r="AK12" s="42">
        <v>38400</v>
      </c>
      <c r="AL12" s="42">
        <v>38400</v>
      </c>
      <c r="AM12" s="42">
        <v>38400</v>
      </c>
      <c r="AN12" s="42">
        <v>38400</v>
      </c>
      <c r="AO12" s="42">
        <v>38400</v>
      </c>
      <c r="AP12" s="42">
        <v>38400</v>
      </c>
      <c r="AQ12" s="42">
        <v>38400</v>
      </c>
    </row>
    <row r="13" spans="16:43" ht="12.75">
      <c r="P13" s="20" t="s">
        <v>43</v>
      </c>
      <c r="Q13" s="20" t="s">
        <v>44</v>
      </c>
      <c r="AJ13" s="39" t="s">
        <v>91</v>
      </c>
      <c r="AK13" s="39">
        <v>1</v>
      </c>
      <c r="AL13" s="39">
        <v>0.94</v>
      </c>
      <c r="AM13" s="39">
        <v>0.88</v>
      </c>
      <c r="AN13" s="39">
        <v>0.83</v>
      </c>
      <c r="AO13" s="39">
        <v>0.78</v>
      </c>
      <c r="AP13" s="39">
        <v>0.74</v>
      </c>
      <c r="AQ13" s="39">
        <v>0.69</v>
      </c>
    </row>
    <row r="14" spans="6:43" ht="12.75">
      <c r="F14">
        <f>PRODUCT(3*0.9)</f>
        <v>2.7</v>
      </c>
      <c r="P14" s="3" t="s">
        <v>46</v>
      </c>
      <c r="Q14" s="24">
        <v>2440</v>
      </c>
      <c r="AJ14" s="39" t="s">
        <v>88</v>
      </c>
      <c r="AK14" s="42">
        <f>AK12</f>
        <v>38400</v>
      </c>
      <c r="AL14" s="39">
        <f aca="true" t="shared" si="2" ref="AK14:AQ14">AL12-PRODUCT(AL12,AL13/100)</f>
        <v>38039.04</v>
      </c>
      <c r="AM14" s="39">
        <f t="shared" si="2"/>
        <v>38062.08</v>
      </c>
      <c r="AN14" s="39">
        <f t="shared" si="2"/>
        <v>38081.28</v>
      </c>
      <c r="AO14" s="39">
        <f t="shared" si="2"/>
        <v>38100.48</v>
      </c>
      <c r="AP14" s="39">
        <f t="shared" si="2"/>
        <v>38115.84</v>
      </c>
      <c r="AQ14" s="39">
        <f t="shared" si="2"/>
        <v>38135.04</v>
      </c>
    </row>
    <row r="15" spans="16:43" ht="12.75">
      <c r="P15" s="3" t="s">
        <v>45</v>
      </c>
      <c r="Q15" s="24">
        <v>2440</v>
      </c>
      <c r="AJ15" s="39" t="s">
        <v>89</v>
      </c>
      <c r="AK15" s="42">
        <f>AK14</f>
        <v>38400</v>
      </c>
      <c r="AL15" s="42">
        <f aca="true" t="shared" si="3" ref="AL15:AQ15">SUM(AK15,AL14)</f>
        <v>76439.04000000001</v>
      </c>
      <c r="AM15" s="42">
        <f t="shared" si="3"/>
        <v>114501.12000000001</v>
      </c>
      <c r="AN15" s="42">
        <f t="shared" si="3"/>
        <v>152582.40000000002</v>
      </c>
      <c r="AO15" s="42">
        <f t="shared" si="3"/>
        <v>190682.88000000003</v>
      </c>
      <c r="AP15" s="42">
        <f t="shared" si="3"/>
        <v>228798.72000000003</v>
      </c>
      <c r="AQ15" s="42">
        <f t="shared" si="3"/>
        <v>266933.76</v>
      </c>
    </row>
    <row r="16" spans="5:43" ht="12.75">
      <c r="E16" s="20" t="s">
        <v>24</v>
      </c>
      <c r="F16" s="20" t="s">
        <v>25</v>
      </c>
      <c r="G16" s="20" t="s">
        <v>27</v>
      </c>
      <c r="H16" s="20" t="s">
        <v>26</v>
      </c>
      <c r="I16" s="1"/>
      <c r="J16" s="1"/>
      <c r="P16" s="3" t="s">
        <v>47</v>
      </c>
      <c r="Q16" s="24">
        <v>2440</v>
      </c>
      <c r="AJ16" s="45"/>
      <c r="AK16" s="45"/>
      <c r="AL16" s="45"/>
      <c r="AM16" s="45"/>
      <c r="AN16" s="45"/>
      <c r="AO16" s="45"/>
      <c r="AP16" s="45"/>
      <c r="AQ16" s="45"/>
    </row>
    <row r="17" spans="5:43" ht="12.75">
      <c r="E17" s="3" t="s">
        <v>28</v>
      </c>
      <c r="F17" s="3">
        <v>5</v>
      </c>
      <c r="G17" s="8">
        <v>13593.6</v>
      </c>
      <c r="H17" s="8">
        <f aca="true" t="shared" si="4" ref="H17:H23">PRODUCT(F17:G17)</f>
        <v>67968</v>
      </c>
      <c r="P17" s="3" t="s">
        <v>48</v>
      </c>
      <c r="Q17" s="24">
        <v>2440</v>
      </c>
      <c r="AJ17" s="39" t="s">
        <v>90</v>
      </c>
      <c r="AK17" s="41">
        <f>AK15-AK10</f>
        <v>-78921.6</v>
      </c>
      <c r="AL17" s="41">
        <f aca="true" t="shared" si="5" ref="AL17:AQ17">AL15-AL10</f>
        <v>-46826.16</v>
      </c>
      <c r="AM17" s="41">
        <f t="shared" si="5"/>
        <v>-14711.279999999999</v>
      </c>
      <c r="AN17" s="47">
        <f t="shared" si="5"/>
        <v>17419.800000000017</v>
      </c>
      <c r="AO17" s="47">
        <f t="shared" si="5"/>
        <v>49567.080000000016</v>
      </c>
      <c r="AP17" s="47">
        <f t="shared" si="5"/>
        <v>81727.32</v>
      </c>
      <c r="AQ17" s="47">
        <f t="shared" si="5"/>
        <v>113903.75999999998</v>
      </c>
    </row>
    <row r="18" spans="5:43" ht="12.75">
      <c r="E18" s="3" t="s">
        <v>33</v>
      </c>
      <c r="F18" s="3">
        <v>3</v>
      </c>
      <c r="G18" s="8">
        <v>5032.8</v>
      </c>
      <c r="H18" s="8">
        <f t="shared" si="4"/>
        <v>15098.400000000001</v>
      </c>
      <c r="P18" s="3" t="s">
        <v>49</v>
      </c>
      <c r="Q18" s="24">
        <v>2440</v>
      </c>
      <c r="AJ18" s="45"/>
      <c r="AK18" s="45"/>
      <c r="AL18" s="45"/>
      <c r="AM18" s="45"/>
      <c r="AN18" s="45"/>
      <c r="AO18" s="45"/>
      <c r="AP18" s="45"/>
      <c r="AQ18" s="45"/>
    </row>
    <row r="19" spans="5:43" ht="12.75">
      <c r="E19" s="3" t="s">
        <v>32</v>
      </c>
      <c r="F19" s="3">
        <v>4</v>
      </c>
      <c r="G19" s="8">
        <v>3133.8</v>
      </c>
      <c r="H19" s="8">
        <f t="shared" si="4"/>
        <v>12535.2</v>
      </c>
      <c r="P19" s="3" t="s">
        <v>94</v>
      </c>
      <c r="Q19" s="24">
        <v>2440</v>
      </c>
      <c r="AJ19" s="48" t="s">
        <v>92</v>
      </c>
      <c r="AK19" s="49"/>
      <c r="AL19" s="49"/>
      <c r="AM19" s="49"/>
      <c r="AN19" s="49"/>
      <c r="AO19" s="49"/>
      <c r="AP19" s="49"/>
      <c r="AQ19" s="50">
        <f>(AQ15-AQ10)/AQ10</f>
        <v>0.7443230739070767</v>
      </c>
    </row>
    <row r="20" spans="5:43" ht="12.75">
      <c r="E20" s="3" t="s">
        <v>29</v>
      </c>
      <c r="F20" s="3">
        <v>45</v>
      </c>
      <c r="G20" s="8">
        <v>8</v>
      </c>
      <c r="H20" s="8">
        <f t="shared" si="4"/>
        <v>360</v>
      </c>
      <c r="K20" s="20" t="s">
        <v>24</v>
      </c>
      <c r="L20" s="20" t="s">
        <v>25</v>
      </c>
      <c r="M20" s="20" t="s">
        <v>27</v>
      </c>
      <c r="N20" s="20" t="s">
        <v>26</v>
      </c>
      <c r="P20" s="56" t="s">
        <v>97</v>
      </c>
      <c r="Q20" s="57">
        <f>SUM(Q14:Q19)</f>
        <v>14640</v>
      </c>
      <c r="AJ20" s="45"/>
      <c r="AK20" s="45"/>
      <c r="AL20" s="45"/>
      <c r="AM20" s="45"/>
      <c r="AN20" s="45"/>
      <c r="AO20" s="45"/>
      <c r="AP20" s="45"/>
      <c r="AQ20" s="45"/>
    </row>
    <row r="21" spans="5:43" ht="12.75">
      <c r="E21" s="3" t="s">
        <v>31</v>
      </c>
      <c r="F21" s="3">
        <v>12</v>
      </c>
      <c r="G21" s="8">
        <v>10</v>
      </c>
      <c r="H21" s="8">
        <f t="shared" si="4"/>
        <v>120</v>
      </c>
      <c r="K21" s="3" t="s">
        <v>36</v>
      </c>
      <c r="L21" s="3">
        <v>2</v>
      </c>
      <c r="M21" s="8">
        <v>1100</v>
      </c>
      <c r="N21" s="8">
        <f>PRODUCT(L21:M21)</f>
        <v>2200</v>
      </c>
      <c r="AJ21" s="51" t="s">
        <v>93</v>
      </c>
      <c r="AK21" s="49"/>
      <c r="AL21" s="49"/>
      <c r="AM21" s="49"/>
      <c r="AN21" s="49"/>
      <c r="AO21" s="49">
        <f>AK17/(AK17-AQ17)*6</f>
        <v>2.4557433731745664</v>
      </c>
      <c r="AP21" s="49"/>
      <c r="AQ21" s="63" t="s">
        <v>103</v>
      </c>
    </row>
    <row r="22" spans="5:14" ht="12.75">
      <c r="E22" s="21" t="s">
        <v>30</v>
      </c>
      <c r="F22" s="22">
        <v>12</v>
      </c>
      <c r="G22" s="8">
        <v>25</v>
      </c>
      <c r="H22" s="8">
        <f t="shared" si="4"/>
        <v>300</v>
      </c>
      <c r="K22" s="3" t="s">
        <v>37</v>
      </c>
      <c r="L22" s="3" t="s">
        <v>41</v>
      </c>
      <c r="M22" s="8">
        <v>50</v>
      </c>
      <c r="N22" s="8">
        <f>PRODUCT(L22:M22)</f>
        <v>50</v>
      </c>
    </row>
    <row r="23" spans="5:14" ht="12.75">
      <c r="E23" s="21" t="s">
        <v>34</v>
      </c>
      <c r="F23" s="22">
        <v>12</v>
      </c>
      <c r="G23" s="8">
        <v>25</v>
      </c>
      <c r="H23" s="8">
        <f t="shared" si="4"/>
        <v>300</v>
      </c>
      <c r="K23" s="3" t="s">
        <v>38</v>
      </c>
      <c r="L23" s="3" t="s">
        <v>41</v>
      </c>
      <c r="M23" s="8">
        <v>20</v>
      </c>
      <c r="N23" s="8">
        <f>PRODUCT(L23:M23)</f>
        <v>20</v>
      </c>
    </row>
    <row r="24" spans="5:14" ht="12.75">
      <c r="E24" s="23" t="s">
        <v>20</v>
      </c>
      <c r="F24" s="23"/>
      <c r="G24" s="23"/>
      <c r="H24" s="25">
        <f>SUM(H17:H23)</f>
        <v>96681.59999999999</v>
      </c>
      <c r="K24" s="3" t="s">
        <v>39</v>
      </c>
      <c r="L24" s="3" t="s">
        <v>41</v>
      </c>
      <c r="M24" s="8">
        <v>50</v>
      </c>
      <c r="N24" s="8">
        <f>PRODUCT(L24:M24)</f>
        <v>50</v>
      </c>
    </row>
    <row r="25" spans="8:14" ht="12.75">
      <c r="H25" s="19">
        <f>Q20</f>
        <v>14640</v>
      </c>
      <c r="K25" s="3" t="s">
        <v>40</v>
      </c>
      <c r="L25" s="3"/>
      <c r="M25" s="8">
        <v>120</v>
      </c>
      <c r="N25" s="8">
        <f>PRODUCT(L25:M25)</f>
        <v>120</v>
      </c>
    </row>
    <row r="26" spans="8:14" ht="12.75">
      <c r="H26" s="19">
        <f>SUM(H24:H25)</f>
        <v>111321.59999999999</v>
      </c>
      <c r="K26" s="26" t="s">
        <v>42</v>
      </c>
      <c r="L26" s="27"/>
      <c r="M26" s="27"/>
      <c r="N26" s="28">
        <f>SUM(N21:N25)</f>
        <v>2440</v>
      </c>
    </row>
    <row r="29" ht="12.75">
      <c r="K29" s="29"/>
    </row>
  </sheetData>
  <mergeCells count="2">
    <mergeCell ref="AJ4:AQ4"/>
    <mergeCell ref="AE5:AG5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0"/>
  <sheetViews>
    <sheetView workbookViewId="0" topLeftCell="AI6">
      <selection activeCell="AS25" sqref="AS25"/>
    </sheetView>
  </sheetViews>
  <sheetFormatPr defaultColWidth="9.140625" defaultRowHeight="12.75"/>
  <cols>
    <col min="1" max="1" width="16.00390625" style="0" customWidth="1"/>
    <col min="2" max="2" width="11.8515625" style="0" customWidth="1"/>
    <col min="3" max="3" width="6.57421875" style="0" customWidth="1"/>
    <col min="4" max="4" width="14.28125" style="0" customWidth="1"/>
    <col min="5" max="5" width="27.57421875" style="0" customWidth="1"/>
    <col min="6" max="6" width="7.140625" style="0" customWidth="1"/>
    <col min="7" max="7" width="16.57421875" style="0" customWidth="1"/>
    <col min="8" max="8" width="14.421875" style="0" customWidth="1"/>
    <col min="9" max="9" width="12.421875" style="0" customWidth="1"/>
    <col min="10" max="10" width="17.7109375" style="0" customWidth="1"/>
    <col min="11" max="11" width="23.28125" style="0" customWidth="1"/>
    <col min="12" max="12" width="6.28125" style="0" customWidth="1"/>
    <col min="13" max="13" width="17.8515625" style="0" customWidth="1"/>
    <col min="14" max="14" width="24.00390625" style="0" customWidth="1"/>
    <col min="17" max="17" width="12.57421875" style="0" customWidth="1"/>
    <col min="20" max="20" width="13.57421875" style="0" customWidth="1"/>
    <col min="24" max="24" width="15.140625" style="0" customWidth="1"/>
    <col min="31" max="31" width="25.57421875" style="0" customWidth="1"/>
    <col min="32" max="32" width="10.28125" style="0" customWidth="1"/>
    <col min="33" max="33" width="11.28125" style="0" customWidth="1"/>
    <col min="36" max="36" width="29.140625" style="0" customWidth="1"/>
    <col min="37" max="37" width="11.28125" style="0" customWidth="1"/>
    <col min="38" max="38" width="9.421875" style="0" customWidth="1"/>
    <col min="40" max="41" width="9.28125" style="0" customWidth="1"/>
    <col min="42" max="42" width="9.57421875" style="0" customWidth="1"/>
    <col min="43" max="43" width="10.421875" style="0" customWidth="1"/>
  </cols>
  <sheetData>
    <row r="1" spans="1:15" ht="12.75">
      <c r="A1" s="6"/>
      <c r="B1" s="6"/>
      <c r="N1" s="20" t="s">
        <v>24</v>
      </c>
      <c r="O1" s="20" t="s">
        <v>52</v>
      </c>
    </row>
    <row r="2" spans="1:15" ht="12.75">
      <c r="A2" s="20" t="s">
        <v>0</v>
      </c>
      <c r="B2" s="20" t="s">
        <v>3</v>
      </c>
      <c r="D2" s="6"/>
      <c r="E2" s="6"/>
      <c r="N2" s="3" t="s">
        <v>51</v>
      </c>
      <c r="O2" s="8">
        <v>50</v>
      </c>
    </row>
    <row r="3" spans="1:20" ht="12.75">
      <c r="A3" s="3" t="s">
        <v>13</v>
      </c>
      <c r="B3" s="3">
        <v>2</v>
      </c>
      <c r="D3" s="6"/>
      <c r="E3" s="6"/>
      <c r="S3" s="2" t="s">
        <v>53</v>
      </c>
      <c r="T3" s="2" t="s">
        <v>54</v>
      </c>
    </row>
    <row r="4" spans="1:43" ht="15">
      <c r="A4" s="3" t="s">
        <v>14</v>
      </c>
      <c r="B4" s="3">
        <v>3</v>
      </c>
      <c r="D4" s="6"/>
      <c r="E4" s="6"/>
      <c r="S4" s="30" t="s">
        <v>55</v>
      </c>
      <c r="T4" s="7">
        <v>122721.6</v>
      </c>
      <c r="W4" t="s">
        <v>62</v>
      </c>
      <c r="X4" s="31">
        <v>14482.71</v>
      </c>
      <c r="AJ4" s="55" t="s">
        <v>75</v>
      </c>
      <c r="AK4" s="55"/>
      <c r="AL4" s="55"/>
      <c r="AM4" s="55"/>
      <c r="AN4" s="55"/>
      <c r="AO4" s="55"/>
      <c r="AP4" s="55"/>
      <c r="AQ4" s="55"/>
    </row>
    <row r="5" spans="1:43" ht="15">
      <c r="A5" s="3" t="s">
        <v>1</v>
      </c>
      <c r="B5" s="3">
        <v>5</v>
      </c>
      <c r="D5" s="6"/>
      <c r="E5" s="2" t="s">
        <v>7</v>
      </c>
      <c r="F5" s="2" t="s">
        <v>8</v>
      </c>
      <c r="G5" s="9" t="s">
        <v>10</v>
      </c>
      <c r="H5" s="2" t="s">
        <v>16</v>
      </c>
      <c r="I5" s="12" t="s">
        <v>3</v>
      </c>
      <c r="J5" s="11" t="s">
        <v>19</v>
      </c>
      <c r="S5" s="30" t="s">
        <v>56</v>
      </c>
      <c r="T5" s="8">
        <v>4000</v>
      </c>
      <c r="W5" t="s">
        <v>63</v>
      </c>
      <c r="X5" s="31">
        <v>15371.55</v>
      </c>
      <c r="AE5" s="52" t="s">
        <v>74</v>
      </c>
      <c r="AF5" s="53"/>
      <c r="AG5" s="54"/>
      <c r="AJ5" s="39" t="s">
        <v>76</v>
      </c>
      <c r="AK5" s="40" t="s">
        <v>98</v>
      </c>
      <c r="AL5" s="40" t="s">
        <v>77</v>
      </c>
      <c r="AM5" s="40" t="s">
        <v>78</v>
      </c>
      <c r="AN5" s="40" t="s">
        <v>79</v>
      </c>
      <c r="AO5" s="40" t="s">
        <v>80</v>
      </c>
      <c r="AP5" s="40" t="s">
        <v>81</v>
      </c>
      <c r="AQ5" s="40" t="s">
        <v>82</v>
      </c>
    </row>
    <row r="6" spans="1:43" ht="15">
      <c r="A6" s="5" t="s">
        <v>2</v>
      </c>
      <c r="B6" s="5">
        <v>13</v>
      </c>
      <c r="D6" s="6"/>
      <c r="E6" s="4" t="s">
        <v>17</v>
      </c>
      <c r="F6" s="3" t="s">
        <v>9</v>
      </c>
      <c r="G6" s="10" t="s">
        <v>12</v>
      </c>
      <c r="H6" s="8">
        <f>PRODUCT(15104*0.9)</f>
        <v>13593.6</v>
      </c>
      <c r="I6" s="13">
        <v>5</v>
      </c>
      <c r="J6" s="7">
        <f>PRODUCT(H6:I6)</f>
        <v>67968</v>
      </c>
      <c r="S6" s="30" t="s">
        <v>57</v>
      </c>
      <c r="T6" s="8">
        <v>4000</v>
      </c>
      <c r="W6" t="s">
        <v>64</v>
      </c>
      <c r="X6" s="31">
        <v>16069.36</v>
      </c>
      <c r="AE6" s="38" t="s">
        <v>70</v>
      </c>
      <c r="AF6" s="38" t="s">
        <v>3</v>
      </c>
      <c r="AG6" s="38" t="s">
        <v>73</v>
      </c>
      <c r="AJ6" s="39" t="s">
        <v>83</v>
      </c>
      <c r="AK6" s="41">
        <v>147121.6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</row>
    <row r="7" spans="1:43" ht="15">
      <c r="A7" s="56" t="s">
        <v>5</v>
      </c>
      <c r="B7" s="23">
        <f>SUM(B3:B6)</f>
        <v>23</v>
      </c>
      <c r="D7" s="6" t="s">
        <v>21</v>
      </c>
      <c r="E7" s="4" t="s">
        <v>15</v>
      </c>
      <c r="F7" s="3" t="s">
        <v>18</v>
      </c>
      <c r="G7" s="10" t="s">
        <v>12</v>
      </c>
      <c r="H7" s="8">
        <f>PRODUCT(5592*0.9)</f>
        <v>5032.8</v>
      </c>
      <c r="I7" s="13">
        <v>3</v>
      </c>
      <c r="J7" s="7">
        <f>PRODUCT(H7:I7)</f>
        <v>15098.400000000001</v>
      </c>
      <c r="S7" s="30" t="s">
        <v>58</v>
      </c>
      <c r="T7" s="8">
        <v>4000</v>
      </c>
      <c r="W7" t="s">
        <v>65</v>
      </c>
      <c r="X7" s="31">
        <v>19622.91</v>
      </c>
      <c r="AE7" s="3" t="s">
        <v>71</v>
      </c>
      <c r="AF7" s="33">
        <v>0.19</v>
      </c>
      <c r="AG7" s="8">
        <v>3330</v>
      </c>
      <c r="AJ7" s="39" t="s">
        <v>84</v>
      </c>
      <c r="AK7" s="43">
        <v>4000</v>
      </c>
      <c r="AL7" s="43">
        <v>4000</v>
      </c>
      <c r="AM7" s="43">
        <v>4000</v>
      </c>
      <c r="AN7" s="43">
        <v>4000</v>
      </c>
      <c r="AO7" s="43">
        <v>4000</v>
      </c>
      <c r="AP7" s="43">
        <v>4000</v>
      </c>
      <c r="AQ7" s="43">
        <v>4000</v>
      </c>
    </row>
    <row r="8" spans="1:43" ht="15.75" thickBot="1">
      <c r="A8" s="6"/>
      <c r="D8" s="6" t="s">
        <v>22</v>
      </c>
      <c r="E8" s="4" t="s">
        <v>14</v>
      </c>
      <c r="F8" s="3" t="s">
        <v>11</v>
      </c>
      <c r="G8" s="10" t="s">
        <v>12</v>
      </c>
      <c r="H8" s="8">
        <f>PRODUCT(3482*0.9)</f>
        <v>3133.8</v>
      </c>
      <c r="I8" s="13">
        <v>4</v>
      </c>
      <c r="J8" s="7">
        <f>PRODUCT(H8:I8)</f>
        <v>12535.2</v>
      </c>
      <c r="S8" s="30" t="s">
        <v>59</v>
      </c>
      <c r="T8" s="8">
        <v>4000</v>
      </c>
      <c r="W8" t="s">
        <v>66</v>
      </c>
      <c r="X8" s="32">
        <v>20682.42</v>
      </c>
      <c r="AE8" s="5" t="s">
        <v>72</v>
      </c>
      <c r="AF8" s="35">
        <v>-0.06</v>
      </c>
      <c r="AG8" s="34">
        <v>-570</v>
      </c>
      <c r="AJ8" s="39" t="s">
        <v>91</v>
      </c>
      <c r="AK8" s="39">
        <v>1</v>
      </c>
      <c r="AL8" s="39">
        <v>0.94</v>
      </c>
      <c r="AM8" s="39">
        <v>0.88</v>
      </c>
      <c r="AN8" s="39">
        <v>0.83</v>
      </c>
      <c r="AO8" s="39">
        <v>0.78</v>
      </c>
      <c r="AP8" s="39">
        <v>0.74</v>
      </c>
      <c r="AQ8" s="39">
        <v>0.69</v>
      </c>
    </row>
    <row r="9" spans="1:43" ht="15.75" thickBot="1">
      <c r="A9" s="59" t="s">
        <v>4</v>
      </c>
      <c r="B9" s="60" t="s">
        <v>6</v>
      </c>
      <c r="D9" s="6"/>
      <c r="E9" s="6"/>
      <c r="F9" s="1"/>
      <c r="G9" s="1"/>
      <c r="H9" s="1"/>
      <c r="I9" s="14" t="s">
        <v>20</v>
      </c>
      <c r="J9" s="7">
        <f>SUM(J6:J8)</f>
        <v>95601.59999999999</v>
      </c>
      <c r="S9" s="30" t="s">
        <v>60</v>
      </c>
      <c r="T9" s="8">
        <v>4000</v>
      </c>
      <c r="W9" t="s">
        <v>67</v>
      </c>
      <c r="X9" s="32">
        <v>17207.79</v>
      </c>
      <c r="AE9" s="36" t="s">
        <v>42</v>
      </c>
      <c r="AF9" s="37"/>
      <c r="AG9" s="28">
        <f>SUM(AG7:AG8)</f>
        <v>2760</v>
      </c>
      <c r="AJ9" s="39" t="s">
        <v>85</v>
      </c>
      <c r="AK9" s="44">
        <f>SUM(AK6:AK7)</f>
        <v>151121.6</v>
      </c>
      <c r="AL9" s="39">
        <f aca="true" t="shared" si="0" ref="AL9:AQ9">AL7-PRODUCT(AL7,AL8/100)</f>
        <v>3962.4</v>
      </c>
      <c r="AM9" s="39">
        <f t="shared" si="0"/>
        <v>3964.8</v>
      </c>
      <c r="AN9" s="39">
        <f t="shared" si="0"/>
        <v>3966.8</v>
      </c>
      <c r="AO9" s="39">
        <f t="shared" si="0"/>
        <v>3968.8</v>
      </c>
      <c r="AP9" s="39">
        <f t="shared" si="0"/>
        <v>3970.4</v>
      </c>
      <c r="AQ9" s="39">
        <f t="shared" si="0"/>
        <v>3972.4</v>
      </c>
    </row>
    <row r="10" spans="19:43" ht="15">
      <c r="S10" s="30" t="s">
        <v>61</v>
      </c>
      <c r="T10" s="8">
        <v>4000</v>
      </c>
      <c r="W10" t="s">
        <v>68</v>
      </c>
      <c r="X10" s="32">
        <v>18520.68</v>
      </c>
      <c r="AJ10" s="39" t="s">
        <v>86</v>
      </c>
      <c r="AK10" s="41">
        <f>AK9</f>
        <v>151121.6</v>
      </c>
      <c r="AL10" s="43">
        <f aca="true" t="shared" si="1" ref="AL10:AQ10">SUM(AK10,AL9)</f>
        <v>155084</v>
      </c>
      <c r="AM10" s="43">
        <f t="shared" si="1"/>
        <v>159048.8</v>
      </c>
      <c r="AN10" s="43">
        <f t="shared" si="1"/>
        <v>163015.59999999998</v>
      </c>
      <c r="AO10" s="43">
        <f t="shared" si="1"/>
        <v>166984.39999999997</v>
      </c>
      <c r="AP10" s="43">
        <f t="shared" si="1"/>
        <v>170954.79999999996</v>
      </c>
      <c r="AQ10" s="43">
        <f t="shared" si="1"/>
        <v>174927.19999999995</v>
      </c>
    </row>
    <row r="11" spans="3:43" ht="12.75">
      <c r="C11" s="15"/>
      <c r="D11" s="16"/>
      <c r="E11" s="16"/>
      <c r="F11" s="17" t="s">
        <v>23</v>
      </c>
      <c r="G11" s="16"/>
      <c r="H11" s="16"/>
      <c r="I11" s="18"/>
      <c r="S11" s="23" t="s">
        <v>42</v>
      </c>
      <c r="T11" s="25">
        <f>SUM(T4:T10)</f>
        <v>146721.6</v>
      </c>
      <c r="W11" t="s">
        <v>69</v>
      </c>
      <c r="X11" s="32">
        <v>18284.94</v>
      </c>
      <c r="AJ11" s="45"/>
      <c r="AK11" s="46"/>
      <c r="AL11" s="45"/>
      <c r="AM11" s="45"/>
      <c r="AN11" s="45"/>
      <c r="AO11" s="45"/>
      <c r="AP11" s="45"/>
      <c r="AQ11" s="45"/>
    </row>
    <row r="12" spans="24:43" ht="12.75">
      <c r="X12" s="31">
        <f>SUM(X4:X11)</f>
        <v>140242.36</v>
      </c>
      <c r="AJ12" s="39" t="s">
        <v>87</v>
      </c>
      <c r="AK12" s="42">
        <v>38400</v>
      </c>
      <c r="AL12" s="42">
        <v>38400</v>
      </c>
      <c r="AM12" s="42">
        <v>38400</v>
      </c>
      <c r="AN12" s="42">
        <v>38400</v>
      </c>
      <c r="AO12" s="42">
        <v>38400</v>
      </c>
      <c r="AP12" s="42">
        <v>38400</v>
      </c>
      <c r="AQ12" s="42">
        <v>38400</v>
      </c>
    </row>
    <row r="13" spans="16:43" ht="12.75">
      <c r="P13" s="20" t="s">
        <v>43</v>
      </c>
      <c r="Q13" s="20" t="s">
        <v>44</v>
      </c>
      <c r="AJ13" s="39" t="s">
        <v>91</v>
      </c>
      <c r="AK13" s="39">
        <v>1</v>
      </c>
      <c r="AL13" s="39">
        <v>0.94</v>
      </c>
      <c r="AM13" s="39">
        <v>0.88</v>
      </c>
      <c r="AN13" s="39">
        <v>0.83</v>
      </c>
      <c r="AO13" s="39">
        <v>0.78</v>
      </c>
      <c r="AP13" s="39">
        <v>0.74</v>
      </c>
      <c r="AQ13" s="39">
        <v>0.69</v>
      </c>
    </row>
    <row r="14" spans="6:43" ht="12.75">
      <c r="F14">
        <f>PRODUCT(3*0.9)</f>
        <v>2.7</v>
      </c>
      <c r="P14" s="3" t="s">
        <v>46</v>
      </c>
      <c r="Q14" s="65">
        <f>SUM(N21:N26)</f>
        <v>6290</v>
      </c>
      <c r="AJ14" s="39" t="s">
        <v>88</v>
      </c>
      <c r="AK14" s="42">
        <f>AK12</f>
        <v>38400</v>
      </c>
      <c r="AL14" s="39">
        <f aca="true" t="shared" si="2" ref="AK14:AQ14">AL12-PRODUCT(AL12,AL13/100)</f>
        <v>38039.04</v>
      </c>
      <c r="AM14" s="39">
        <f t="shared" si="2"/>
        <v>38062.08</v>
      </c>
      <c r="AN14" s="39">
        <f t="shared" si="2"/>
        <v>38081.28</v>
      </c>
      <c r="AO14" s="39">
        <f t="shared" si="2"/>
        <v>38100.48</v>
      </c>
      <c r="AP14" s="39">
        <f t="shared" si="2"/>
        <v>38115.84</v>
      </c>
      <c r="AQ14" s="39">
        <f t="shared" si="2"/>
        <v>38135.04</v>
      </c>
    </row>
    <row r="15" spans="16:43" ht="12.75">
      <c r="P15" s="3" t="s">
        <v>45</v>
      </c>
      <c r="Q15" s="65">
        <f>Q14</f>
        <v>6290</v>
      </c>
      <c r="AJ15" s="39" t="s">
        <v>89</v>
      </c>
      <c r="AK15" s="42">
        <f>AK14</f>
        <v>38400</v>
      </c>
      <c r="AL15" s="42">
        <f aca="true" t="shared" si="3" ref="AL15:AQ15">SUM(AK15,AL14)</f>
        <v>76439.04000000001</v>
      </c>
      <c r="AM15" s="42">
        <f t="shared" si="3"/>
        <v>114501.12000000001</v>
      </c>
      <c r="AN15" s="42">
        <f t="shared" si="3"/>
        <v>152582.40000000002</v>
      </c>
      <c r="AO15" s="42">
        <f t="shared" si="3"/>
        <v>190682.88000000003</v>
      </c>
      <c r="AP15" s="42">
        <f t="shared" si="3"/>
        <v>228798.72000000003</v>
      </c>
      <c r="AQ15" s="42">
        <f t="shared" si="3"/>
        <v>266933.76</v>
      </c>
    </row>
    <row r="16" spans="5:43" ht="12.75">
      <c r="E16" s="20" t="s">
        <v>24</v>
      </c>
      <c r="F16" s="20" t="s">
        <v>25</v>
      </c>
      <c r="G16" s="20" t="s">
        <v>27</v>
      </c>
      <c r="H16" s="20" t="s">
        <v>26</v>
      </c>
      <c r="I16" s="1"/>
      <c r="J16" s="1"/>
      <c r="P16" s="3" t="s">
        <v>47</v>
      </c>
      <c r="Q16" s="65">
        <f aca="true" t="shared" si="4" ref="Q16:Q21">Q15</f>
        <v>6290</v>
      </c>
      <c r="AJ16" s="45"/>
      <c r="AK16" s="45"/>
      <c r="AL16" s="45"/>
      <c r="AM16" s="45"/>
      <c r="AN16" s="45"/>
      <c r="AO16" s="45"/>
      <c r="AP16" s="45"/>
      <c r="AQ16" s="45"/>
    </row>
    <row r="17" spans="5:43" ht="12.75">
      <c r="E17" s="3" t="s">
        <v>28</v>
      </c>
      <c r="F17" s="3">
        <v>5</v>
      </c>
      <c r="G17" s="8">
        <v>13593.6</v>
      </c>
      <c r="H17" s="8">
        <f>PRODUCT(F17:G17)</f>
        <v>67968</v>
      </c>
      <c r="P17" s="3" t="s">
        <v>48</v>
      </c>
      <c r="Q17" s="65">
        <f t="shared" si="4"/>
        <v>6290</v>
      </c>
      <c r="AJ17" s="39" t="s">
        <v>90</v>
      </c>
      <c r="AK17" s="41">
        <f>AK15-AK10</f>
        <v>-112721.6</v>
      </c>
      <c r="AL17" s="41">
        <f aca="true" t="shared" si="5" ref="AL17:AQ17">AL15-AL10</f>
        <v>-78644.95999999999</v>
      </c>
      <c r="AM17" s="41">
        <f t="shared" si="5"/>
        <v>-44547.67999999998</v>
      </c>
      <c r="AN17" s="41">
        <f t="shared" si="5"/>
        <v>-10433.199999999953</v>
      </c>
      <c r="AO17" s="47">
        <f t="shared" si="5"/>
        <v>23698.48000000007</v>
      </c>
      <c r="AP17" s="47">
        <f t="shared" si="5"/>
        <v>57843.92000000007</v>
      </c>
      <c r="AQ17" s="47">
        <f t="shared" si="5"/>
        <v>92006.56000000006</v>
      </c>
    </row>
    <row r="18" spans="5:43" ht="12.75">
      <c r="E18" s="3" t="s">
        <v>33</v>
      </c>
      <c r="F18" s="3">
        <v>3</v>
      </c>
      <c r="G18" s="8">
        <v>5032.8</v>
      </c>
      <c r="H18" s="8">
        <f>PRODUCT(F18:G18)</f>
        <v>15098.400000000001</v>
      </c>
      <c r="P18" s="3" t="s">
        <v>49</v>
      </c>
      <c r="Q18" s="65">
        <f t="shared" si="4"/>
        <v>6290</v>
      </c>
      <c r="AJ18" s="45"/>
      <c r="AK18" s="45"/>
      <c r="AL18" s="45"/>
      <c r="AM18" s="45"/>
      <c r="AN18" s="45"/>
      <c r="AO18" s="45"/>
      <c r="AP18" s="45"/>
      <c r="AQ18" s="45"/>
    </row>
    <row r="19" spans="5:43" ht="12.75">
      <c r="E19" s="3" t="s">
        <v>32</v>
      </c>
      <c r="F19" s="3">
        <v>4</v>
      </c>
      <c r="G19" s="8">
        <v>3133.8</v>
      </c>
      <c r="H19" s="8">
        <f>PRODUCT(F19:G19)</f>
        <v>12535.2</v>
      </c>
      <c r="P19" s="3" t="s">
        <v>94</v>
      </c>
      <c r="Q19" s="65">
        <f t="shared" si="4"/>
        <v>6290</v>
      </c>
      <c r="AJ19" s="48" t="s">
        <v>92</v>
      </c>
      <c r="AK19" s="49"/>
      <c r="AL19" s="49"/>
      <c r="AM19" s="49"/>
      <c r="AN19" s="49"/>
      <c r="AO19" s="49"/>
      <c r="AP19" s="49"/>
      <c r="AQ19" s="50">
        <f>(AQ15-AQ10)/AQ10</f>
        <v>0.5259705751878501</v>
      </c>
    </row>
    <row r="20" spans="5:43" ht="12.75">
      <c r="E20" s="3" t="s">
        <v>50</v>
      </c>
      <c r="F20" s="22" t="s">
        <v>41</v>
      </c>
      <c r="G20" s="8">
        <v>1200</v>
      </c>
      <c r="H20" s="8">
        <f>PRODUCT(F20:G20)</f>
        <v>1200</v>
      </c>
      <c r="K20" s="20" t="s">
        <v>24</v>
      </c>
      <c r="L20" s="20" t="s">
        <v>25</v>
      </c>
      <c r="M20" s="20" t="s">
        <v>27</v>
      </c>
      <c r="N20" s="20" t="s">
        <v>26</v>
      </c>
      <c r="P20" s="3" t="s">
        <v>95</v>
      </c>
      <c r="Q20" s="65">
        <f t="shared" si="4"/>
        <v>6290</v>
      </c>
      <c r="AJ20" s="45"/>
      <c r="AK20" s="45"/>
      <c r="AL20" s="45"/>
      <c r="AM20" s="45"/>
      <c r="AN20" s="45"/>
      <c r="AO20" s="45"/>
      <c r="AP20" s="45"/>
      <c r="AQ20" s="45"/>
    </row>
    <row r="21" spans="5:43" ht="12.75">
      <c r="E21" s="23" t="s">
        <v>20</v>
      </c>
      <c r="F21" s="23"/>
      <c r="G21" s="23"/>
      <c r="H21" s="25">
        <f>SUM(H17:H20)</f>
        <v>96801.59999999999</v>
      </c>
      <c r="K21" s="3" t="s">
        <v>100</v>
      </c>
      <c r="L21" s="3">
        <v>2</v>
      </c>
      <c r="M21" s="8">
        <v>1500</v>
      </c>
      <c r="N21" s="8">
        <f>PRODUCT(L21:M21)</f>
        <v>3000</v>
      </c>
      <c r="P21" s="3" t="s">
        <v>96</v>
      </c>
      <c r="Q21" s="65">
        <f t="shared" si="4"/>
        <v>6290</v>
      </c>
      <c r="AJ21" s="51" t="s">
        <v>93</v>
      </c>
      <c r="AK21" s="49"/>
      <c r="AL21" s="49"/>
      <c r="AM21" s="49"/>
      <c r="AN21" s="49"/>
      <c r="AO21" s="49">
        <f>AK17/(AK17-AQ17)*6</f>
        <v>3.303549448204877</v>
      </c>
      <c r="AP21" s="49"/>
      <c r="AQ21" s="58" t="s">
        <v>101</v>
      </c>
    </row>
    <row r="22" spans="8:17" ht="12.75">
      <c r="H22" s="19">
        <v>50320</v>
      </c>
      <c r="K22" s="3" t="s">
        <v>99</v>
      </c>
      <c r="L22" s="3">
        <v>2</v>
      </c>
      <c r="M22" s="8">
        <v>1500</v>
      </c>
      <c r="N22" s="8">
        <f>PRODUCT(L22:M22)</f>
        <v>3000</v>
      </c>
      <c r="P22" s="56" t="s">
        <v>97</v>
      </c>
      <c r="Q22" s="57">
        <f>SUM(Q14:Q21)</f>
        <v>50320</v>
      </c>
    </row>
    <row r="23" spans="8:14" ht="12.75">
      <c r="H23" s="19">
        <f>SUM(H21:H22)</f>
        <v>147121.59999999998</v>
      </c>
      <c r="K23" s="3" t="s">
        <v>37</v>
      </c>
      <c r="L23" s="3" t="s">
        <v>41</v>
      </c>
      <c r="M23" s="8">
        <v>20</v>
      </c>
      <c r="N23" s="8">
        <f>PRODUCT(L23:M23)</f>
        <v>20</v>
      </c>
    </row>
    <row r="24" spans="11:14" ht="12.75">
      <c r="K24" s="3" t="s">
        <v>38</v>
      </c>
      <c r="L24" s="3" t="s">
        <v>41</v>
      </c>
      <c r="M24" s="8">
        <v>50</v>
      </c>
      <c r="N24" s="8">
        <f>PRODUCT(L24:M24)</f>
        <v>50</v>
      </c>
    </row>
    <row r="25" spans="11:14" ht="12.75">
      <c r="K25" s="3" t="s">
        <v>39</v>
      </c>
      <c r="L25" s="3" t="s">
        <v>41</v>
      </c>
      <c r="M25" s="8">
        <v>120</v>
      </c>
      <c r="N25" s="8">
        <f>PRODUCT(L25:M25)</f>
        <v>120</v>
      </c>
    </row>
    <row r="26" spans="11:14" ht="12.75">
      <c r="K26" s="66" t="s">
        <v>40</v>
      </c>
      <c r="L26" s="64" t="s">
        <v>41</v>
      </c>
      <c r="M26" s="67">
        <v>100</v>
      </c>
      <c r="N26" s="65">
        <f>PRODUCT(L26:M26)</f>
        <v>100</v>
      </c>
    </row>
    <row r="27" spans="11:14" ht="12.75">
      <c r="K27" s="26" t="s">
        <v>42</v>
      </c>
      <c r="L27" s="27"/>
      <c r="M27" s="27"/>
      <c r="N27" s="28">
        <f>SUM(N21:N26)</f>
        <v>6290</v>
      </c>
    </row>
    <row r="30" ht="12.75">
      <c r="K30" s="29"/>
    </row>
  </sheetData>
  <mergeCells count="2">
    <mergeCell ref="AJ4:AQ4"/>
    <mergeCell ref="AE5:AG5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frcsi</dc:creator>
  <cp:keywords/>
  <dc:description/>
  <cp:lastModifiedBy>frcs</cp:lastModifiedBy>
  <cp:lastPrinted>2002-11-21T18:29:11Z</cp:lastPrinted>
  <dcterms:created xsi:type="dcterms:W3CDTF">2002-11-19T17:42:24Z</dcterms:created>
  <dcterms:modified xsi:type="dcterms:W3CDTF">2002-11-23T21:37:06Z</dcterms:modified>
  <cp:category/>
  <cp:version/>
  <cp:contentType/>
  <cp:contentStatus/>
</cp:coreProperties>
</file>